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mc:AlternateContent xmlns:mc="http://schemas.openxmlformats.org/markup-compatibility/2006">
    <mc:Choice Requires="x15">
      <x15ac:absPath xmlns:x15ac="http://schemas.microsoft.com/office/spreadsheetml/2010/11/ac" url="/Users/harouneducationventuresinc.7.0/Downloads/Dropbox/Squarespace-Udemy/Intro to Finance, Accounting, Modeling and Valuation/Resources/"/>
    </mc:Choice>
  </mc:AlternateContent>
  <xr:revisionPtr revIDLastSave="0" documentId="13_ncr:1_{07CB3688-C340-E44F-ACAF-8DDD0D8AB2D1}" xr6:coauthVersionLast="47" xr6:coauthVersionMax="47" xr10:uidLastSave="{00000000-0000-0000-0000-000000000000}"/>
  <bookViews>
    <workbookView xWindow="9980" yWindow="500" windowWidth="30660" windowHeight="16420" tabRatio="500" xr2:uid="{00000000-000D-0000-FFFF-FFFF00000000}"/>
  </bookViews>
  <sheets>
    <sheet name="How to Complete this Exercise" sheetId="2" r:id="rId1"/>
    <sheet name="DCF" sheetId="6" r:id="rId2"/>
    <sheet name="Revenue (More Detail)" sheetId="3" r:id="rId3"/>
    <sheet name="Income Statement" sheetId="4" r:id="rId4"/>
    <sheet name="Balance Sheet" sheetId="5" r:id="rId5"/>
    <sheet name="Cash Flow Statement" sheetId="1" r:id="rId6"/>
  </sheets>
  <definedNames>
    <definedName name="revenue" localSheetId="3">'Income Statement'!$8:$8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64" i="6" l="1"/>
  <c r="C52" i="6"/>
  <c r="C41" i="6"/>
  <c r="D75" i="6"/>
  <c r="AA10" i="1"/>
  <c r="AA12" i="1"/>
  <c r="AA16" i="1"/>
  <c r="AA17" i="1" s="1"/>
  <c r="AB10" i="1"/>
  <c r="AB12" i="1"/>
  <c r="AB16" i="1"/>
  <c r="AB17" i="1" s="1"/>
  <c r="AC10" i="1"/>
  <c r="AC12" i="1"/>
  <c r="AC16" i="1"/>
  <c r="AC17" i="1" s="1"/>
  <c r="AD10" i="1"/>
  <c r="AD12" i="1"/>
  <c r="AD16" i="1"/>
  <c r="AF10" i="1"/>
  <c r="AF12" i="1"/>
  <c r="AF16" i="1"/>
  <c r="AG10" i="1"/>
  <c r="AG12" i="1"/>
  <c r="AG16" i="1"/>
  <c r="AH10" i="1"/>
  <c r="AH12" i="1"/>
  <c r="AH16" i="1"/>
  <c r="AI10" i="1"/>
  <c r="AI12" i="1"/>
  <c r="AI16" i="1"/>
  <c r="AI17" i="1" s="1"/>
  <c r="X8" i="4"/>
  <c r="F24" i="6"/>
  <c r="C20" i="1"/>
  <c r="C21" i="1"/>
  <c r="C22" i="1"/>
  <c r="C23" i="1"/>
  <c r="C16" i="1"/>
  <c r="C17" i="1" s="1"/>
  <c r="C9" i="1"/>
  <c r="C10" i="1"/>
  <c r="C11" i="1"/>
  <c r="C12" i="1"/>
  <c r="D20" i="1"/>
  <c r="D23" i="1" s="1"/>
  <c r="D21" i="1"/>
  <c r="D22" i="1"/>
  <c r="D16" i="1"/>
  <c r="D17" i="1"/>
  <c r="D9" i="1"/>
  <c r="D10" i="1"/>
  <c r="D11" i="1"/>
  <c r="D12" i="1"/>
  <c r="E20" i="1"/>
  <c r="E21" i="1"/>
  <c r="E22" i="1"/>
  <c r="E23" i="1"/>
  <c r="E16" i="1"/>
  <c r="E17" i="1"/>
  <c r="E9" i="1"/>
  <c r="E10" i="1"/>
  <c r="E11" i="1"/>
  <c r="E12" i="1"/>
  <c r="G16" i="1"/>
  <c r="G17" i="1" s="1"/>
  <c r="H8" i="4"/>
  <c r="G22" i="5" s="1"/>
  <c r="G9" i="1"/>
  <c r="G10" i="1"/>
  <c r="G11" i="1"/>
  <c r="G12" i="1"/>
  <c r="H20" i="1"/>
  <c r="H21" i="1"/>
  <c r="H22" i="1"/>
  <c r="H16" i="1"/>
  <c r="H17" i="1"/>
  <c r="I8" i="4"/>
  <c r="I29" i="4" s="1"/>
  <c r="I35" i="4"/>
  <c r="H9" i="1"/>
  <c r="H10" i="1"/>
  <c r="H11" i="1"/>
  <c r="H12" i="1"/>
  <c r="I20" i="1"/>
  <c r="I23" i="1" s="1"/>
  <c r="I21" i="1"/>
  <c r="I22" i="1"/>
  <c r="I16" i="1"/>
  <c r="I17" i="1" s="1"/>
  <c r="K17" i="1" s="1"/>
  <c r="I9" i="1"/>
  <c r="I10" i="1"/>
  <c r="I11" i="1"/>
  <c r="I12" i="1"/>
  <c r="J20" i="1"/>
  <c r="J21" i="1"/>
  <c r="J22" i="1"/>
  <c r="J23" i="1" s="1"/>
  <c r="J16" i="1"/>
  <c r="J17" i="1"/>
  <c r="J9" i="1"/>
  <c r="J10" i="1"/>
  <c r="J11" i="1"/>
  <c r="J12" i="1"/>
  <c r="L16" i="1"/>
  <c r="L17" i="1"/>
  <c r="L9" i="1"/>
  <c r="L10" i="1"/>
  <c r="L11" i="1"/>
  <c r="L12" i="1"/>
  <c r="M20" i="1"/>
  <c r="M21" i="1"/>
  <c r="M22" i="1"/>
  <c r="M23" i="1"/>
  <c r="M16" i="1"/>
  <c r="M17" i="1"/>
  <c r="N8" i="4"/>
  <c r="M9" i="1"/>
  <c r="M10" i="1"/>
  <c r="M11" i="1"/>
  <c r="M12" i="1"/>
  <c r="N20" i="1"/>
  <c r="N21" i="1"/>
  <c r="N22" i="1"/>
  <c r="N16" i="1"/>
  <c r="N17" i="1"/>
  <c r="N9" i="1"/>
  <c r="N10" i="1"/>
  <c r="N11" i="1"/>
  <c r="N12" i="1"/>
  <c r="O20" i="1"/>
  <c r="O21" i="1"/>
  <c r="O22" i="1"/>
  <c r="O16" i="1"/>
  <c r="O17" i="1" s="1"/>
  <c r="O9" i="1"/>
  <c r="O10" i="1"/>
  <c r="O11" i="1"/>
  <c r="O12" i="1"/>
  <c r="Q22" i="1"/>
  <c r="U22" i="1" s="1"/>
  <c r="Q16" i="1"/>
  <c r="Q17" i="1" s="1"/>
  <c r="Q9" i="1"/>
  <c r="Q10" i="1"/>
  <c r="Q11" i="1"/>
  <c r="Q12" i="1"/>
  <c r="R20" i="1"/>
  <c r="R21" i="1"/>
  <c r="R22" i="1"/>
  <c r="R23" i="1"/>
  <c r="R16" i="1"/>
  <c r="R17" i="1"/>
  <c r="R9" i="1"/>
  <c r="R10" i="1"/>
  <c r="R11" i="1"/>
  <c r="R12" i="1"/>
  <c r="S20" i="1"/>
  <c r="S21" i="1"/>
  <c r="S22" i="1"/>
  <c r="S16" i="1"/>
  <c r="S17" i="1"/>
  <c r="S9" i="1"/>
  <c r="S10" i="1"/>
  <c r="S11" i="1"/>
  <c r="S12" i="1"/>
  <c r="T20" i="1"/>
  <c r="T21" i="1"/>
  <c r="T22" i="1"/>
  <c r="T23" i="1" s="1"/>
  <c r="T16" i="1"/>
  <c r="T17" i="1"/>
  <c r="T9" i="1"/>
  <c r="T10" i="1"/>
  <c r="T11" i="1"/>
  <c r="T12" i="1"/>
  <c r="V16" i="1"/>
  <c r="V17" i="1" s="1"/>
  <c r="V9" i="1"/>
  <c r="V10" i="1"/>
  <c r="V11" i="1"/>
  <c r="V12" i="1"/>
  <c r="W20" i="1"/>
  <c r="W21" i="1"/>
  <c r="W22" i="1"/>
  <c r="W16" i="1"/>
  <c r="W17" i="1" s="1"/>
  <c r="W9" i="1"/>
  <c r="W10" i="1"/>
  <c r="W11" i="1"/>
  <c r="W12" i="1"/>
  <c r="X20" i="1"/>
  <c r="X23" i="1" s="1"/>
  <c r="X21" i="1"/>
  <c r="X22" i="1"/>
  <c r="X16" i="1"/>
  <c r="X17" i="1" s="1"/>
  <c r="X9" i="1"/>
  <c r="X10" i="1"/>
  <c r="X11" i="1"/>
  <c r="X12" i="1"/>
  <c r="Y20" i="1"/>
  <c r="Y21" i="1"/>
  <c r="Y22" i="1"/>
  <c r="Z22" i="1" s="1"/>
  <c r="Y16" i="1"/>
  <c r="Y17" i="1"/>
  <c r="Y9" i="1"/>
  <c r="Y10" i="1"/>
  <c r="Y11" i="1"/>
  <c r="Y12" i="1"/>
  <c r="AB20" i="1"/>
  <c r="AB21" i="1"/>
  <c r="AB22" i="1"/>
  <c r="AB23" i="1"/>
  <c r="AC20" i="1"/>
  <c r="AC21" i="1"/>
  <c r="AC23" i="1" s="1"/>
  <c r="AC22" i="1"/>
  <c r="AD20" i="1"/>
  <c r="AD23" i="1" s="1"/>
  <c r="AD21" i="1"/>
  <c r="AD22" i="1"/>
  <c r="AD17" i="1"/>
  <c r="AF20" i="1"/>
  <c r="AF17" i="1"/>
  <c r="AG20" i="1"/>
  <c r="AG21" i="1"/>
  <c r="AG22" i="1"/>
  <c r="AG23" i="1"/>
  <c r="AG17" i="1"/>
  <c r="AH20" i="1"/>
  <c r="AH23" i="1" s="1"/>
  <c r="AH21" i="1"/>
  <c r="AH22" i="1"/>
  <c r="AH17" i="1"/>
  <c r="AI20" i="1"/>
  <c r="AI21" i="1"/>
  <c r="AI22" i="1"/>
  <c r="B29" i="1"/>
  <c r="C27" i="1"/>
  <c r="AE22" i="1"/>
  <c r="AE16" i="1"/>
  <c r="B16" i="1"/>
  <c r="AE12" i="1"/>
  <c r="Z12" i="1"/>
  <c r="U12" i="1"/>
  <c r="P12" i="1"/>
  <c r="K12" i="1"/>
  <c r="F12" i="1"/>
  <c r="Z11" i="1"/>
  <c r="U11" i="1"/>
  <c r="P11" i="1"/>
  <c r="K11" i="1"/>
  <c r="F11" i="1"/>
  <c r="AE10" i="1"/>
  <c r="Z10" i="1"/>
  <c r="U10" i="1"/>
  <c r="P10" i="1"/>
  <c r="K10" i="1"/>
  <c r="F10" i="1"/>
  <c r="B9" i="1"/>
  <c r="W30" i="5"/>
  <c r="H30" i="5"/>
  <c r="C30" i="5"/>
  <c r="W22" i="5"/>
  <c r="H22" i="5"/>
  <c r="C22" i="5"/>
  <c r="Z20" i="5"/>
  <c r="Y20" i="5"/>
  <c r="X20" i="5"/>
  <c r="W20" i="5"/>
  <c r="V20" i="5"/>
  <c r="T20" i="5"/>
  <c r="S20" i="5"/>
  <c r="R20" i="5"/>
  <c r="Q20" i="5"/>
  <c r="P20" i="5"/>
  <c r="O20" i="5"/>
  <c r="N20" i="5"/>
  <c r="M20" i="5"/>
  <c r="L20" i="5"/>
  <c r="J20" i="5"/>
  <c r="I20" i="5"/>
  <c r="H20" i="5"/>
  <c r="G20" i="5"/>
  <c r="F20" i="5"/>
  <c r="E20" i="5"/>
  <c r="D20" i="5"/>
  <c r="C20" i="5"/>
  <c r="B20" i="5"/>
  <c r="Q15" i="5"/>
  <c r="M15" i="5"/>
  <c r="G15" i="5"/>
  <c r="C15" i="5"/>
  <c r="W13" i="5"/>
  <c r="M13" i="5"/>
  <c r="H13" i="5"/>
  <c r="G13" i="5"/>
  <c r="B18" i="5"/>
  <c r="AA18" i="3"/>
  <c r="AB18" i="3"/>
  <c r="AC18" i="3"/>
  <c r="AD18" i="3"/>
  <c r="AA13" i="3"/>
  <c r="AB13" i="3"/>
  <c r="AB9" i="3" s="1"/>
  <c r="AC8" i="4" s="1"/>
  <c r="AB30" i="5" s="1"/>
  <c r="S13" i="3"/>
  <c r="X13" i="3" s="1"/>
  <c r="AD13" i="3"/>
  <c r="Z18" i="3"/>
  <c r="Y9" i="3"/>
  <c r="Y21" i="3"/>
  <c r="W9" i="3"/>
  <c r="W16" i="3" s="1"/>
  <c r="W21" i="3"/>
  <c r="V9" i="3"/>
  <c r="V21" i="3"/>
  <c r="U18" i="3"/>
  <c r="U19" i="3" s="1"/>
  <c r="U13" i="3"/>
  <c r="T9" i="3"/>
  <c r="U8" i="4" s="1"/>
  <c r="T21" i="3"/>
  <c r="R9" i="3"/>
  <c r="R21" i="3"/>
  <c r="Q9" i="3"/>
  <c r="R8" i="4" s="1"/>
  <c r="Q22" i="5" s="1"/>
  <c r="Q21" i="3"/>
  <c r="P18" i="3"/>
  <c r="P13" i="3"/>
  <c r="P9" i="3" s="1"/>
  <c r="P21" i="3" s="1"/>
  <c r="O9" i="3"/>
  <c r="N9" i="3"/>
  <c r="M9" i="3"/>
  <c r="M16" i="3" s="1"/>
  <c r="M21" i="3"/>
  <c r="L9" i="3"/>
  <c r="L21" i="3" s="1"/>
  <c r="K18" i="3"/>
  <c r="K13" i="3"/>
  <c r="K9" i="3"/>
  <c r="K21" i="3" s="1"/>
  <c r="J9" i="3"/>
  <c r="J21" i="3"/>
  <c r="I9" i="3"/>
  <c r="H9" i="3"/>
  <c r="G9" i="3"/>
  <c r="G21" i="3"/>
  <c r="F18" i="3"/>
  <c r="K19" i="3" s="1"/>
  <c r="F13" i="3"/>
  <c r="F9" i="3"/>
  <c r="E9" i="3"/>
  <c r="F8" i="4" s="1"/>
  <c r="D9" i="3"/>
  <c r="C9" i="3"/>
  <c r="D8" i="4" s="1"/>
  <c r="C21" i="3"/>
  <c r="B9" i="3"/>
  <c r="AC20" i="3"/>
  <c r="AB20" i="3"/>
  <c r="AA20" i="3"/>
  <c r="Y20" i="3"/>
  <c r="X20" i="3"/>
  <c r="W20" i="3"/>
  <c r="V20" i="3"/>
  <c r="T20" i="3"/>
  <c r="S20" i="3"/>
  <c r="R20" i="3"/>
  <c r="Q20" i="3"/>
  <c r="O20" i="3"/>
  <c r="N20" i="3"/>
  <c r="M20" i="3"/>
  <c r="L20" i="3"/>
  <c r="J20" i="3"/>
  <c r="I20" i="3"/>
  <c r="H20" i="3"/>
  <c r="G20" i="3"/>
  <c r="E20" i="3"/>
  <c r="D20" i="3"/>
  <c r="C20" i="3"/>
  <c r="Z19" i="3"/>
  <c r="Y19" i="3"/>
  <c r="X19" i="3"/>
  <c r="W19" i="3"/>
  <c r="V19" i="3"/>
  <c r="T19" i="3"/>
  <c r="S19" i="3"/>
  <c r="R19" i="3"/>
  <c r="Q19" i="3"/>
  <c r="P19" i="3"/>
  <c r="O19" i="3"/>
  <c r="N19" i="3"/>
  <c r="M19" i="3"/>
  <c r="L19" i="3"/>
  <c r="J19" i="3"/>
  <c r="I19" i="3"/>
  <c r="H19" i="3"/>
  <c r="G19" i="3"/>
  <c r="T16" i="3"/>
  <c r="Q16" i="3"/>
  <c r="P16" i="3"/>
  <c r="I16" i="3"/>
  <c r="H16" i="3"/>
  <c r="G16" i="3"/>
  <c r="F16" i="3"/>
  <c r="E16" i="3"/>
  <c r="D16" i="3"/>
  <c r="C16" i="3"/>
  <c r="AA15" i="3"/>
  <c r="W15" i="3"/>
  <c r="V15" i="3"/>
  <c r="S15" i="3"/>
  <c r="R15" i="3"/>
  <c r="Q15" i="3"/>
  <c r="O15" i="3"/>
  <c r="N15" i="3"/>
  <c r="M15" i="3"/>
  <c r="L15" i="3"/>
  <c r="J15" i="3"/>
  <c r="I15" i="3"/>
  <c r="H15" i="3"/>
  <c r="G15" i="3"/>
  <c r="E15" i="3"/>
  <c r="D15" i="3"/>
  <c r="C15" i="3"/>
  <c r="Y14" i="3"/>
  <c r="X14" i="3"/>
  <c r="W14" i="3"/>
  <c r="V14" i="3"/>
  <c r="U14" i="3"/>
  <c r="T14" i="3"/>
  <c r="R14" i="3"/>
  <c r="Q14" i="3"/>
  <c r="O14" i="3"/>
  <c r="N14" i="3"/>
  <c r="M14" i="3"/>
  <c r="L14" i="3"/>
  <c r="K14" i="3"/>
  <c r="J14" i="3"/>
  <c r="I14" i="3"/>
  <c r="H14" i="3"/>
  <c r="G14" i="3"/>
  <c r="W11" i="3"/>
  <c r="V11" i="3"/>
  <c r="R11" i="3"/>
  <c r="M11" i="3"/>
  <c r="J11" i="3"/>
  <c r="I11" i="3"/>
  <c r="E11" i="3"/>
  <c r="D11" i="3"/>
  <c r="C11" i="3"/>
  <c r="AB10" i="3"/>
  <c r="W10" i="3"/>
  <c r="V10" i="3"/>
  <c r="R10" i="3"/>
  <c r="Q10" i="3"/>
  <c r="P10" i="3"/>
  <c r="O10" i="3"/>
  <c r="M10" i="3"/>
  <c r="H10" i="3"/>
  <c r="G10" i="3"/>
  <c r="AI5" i="3"/>
  <c r="AH5" i="3"/>
  <c r="AG5" i="3"/>
  <c r="AA5" i="3"/>
  <c r="V5" i="3"/>
  <c r="U5" i="3"/>
  <c r="Q5" i="3"/>
  <c r="P5" i="3"/>
  <c r="L5" i="3"/>
  <c r="K5" i="3"/>
  <c r="G5" i="3"/>
  <c r="F5" i="3"/>
  <c r="B5" i="3"/>
  <c r="AF44" i="4"/>
  <c r="AA44" i="4"/>
  <c r="V44" i="4"/>
  <c r="Q44" i="4"/>
  <c r="AF33" i="4"/>
  <c r="V17" i="4"/>
  <c r="V19" i="4"/>
  <c r="V21" i="4"/>
  <c r="V23" i="4"/>
  <c r="U20" i="5" s="1"/>
  <c r="V33" i="4"/>
  <c r="U26" i="4"/>
  <c r="U27" i="4" s="1"/>
  <c r="T26" i="4"/>
  <c r="S26" i="4"/>
  <c r="R26" i="4"/>
  <c r="R27" i="4" s="1"/>
  <c r="Q17" i="4"/>
  <c r="Q19" i="4"/>
  <c r="Q21" i="4"/>
  <c r="Q23" i="4"/>
  <c r="Q33" i="4"/>
  <c r="P26" i="4"/>
  <c r="O26" i="4"/>
  <c r="N26" i="4"/>
  <c r="M26" i="4"/>
  <c r="L17" i="4"/>
  <c r="L19" i="4"/>
  <c r="L21" i="4"/>
  <c r="L26" i="4" s="1"/>
  <c r="L23" i="4"/>
  <c r="K20" i="5" s="1"/>
  <c r="L33" i="4"/>
  <c r="K26" i="4"/>
  <c r="J26" i="4"/>
  <c r="I26" i="4"/>
  <c r="I27" i="4" s="1"/>
  <c r="H26" i="4"/>
  <c r="H29" i="4" s="1"/>
  <c r="H35" i="4" s="1"/>
  <c r="G17" i="4"/>
  <c r="G19" i="4"/>
  <c r="G21" i="4"/>
  <c r="G23" i="4"/>
  <c r="G26" i="4"/>
  <c r="G33" i="4"/>
  <c r="F26" i="4"/>
  <c r="E26" i="4"/>
  <c r="D26" i="4"/>
  <c r="C26" i="4"/>
  <c r="AA37" i="4"/>
  <c r="AA12" i="4"/>
  <c r="AA19" i="4"/>
  <c r="AA21" i="4"/>
  <c r="AA23" i="4"/>
  <c r="AA33" i="4"/>
  <c r="AC34" i="4"/>
  <c r="X34" i="4"/>
  <c r="R34" i="4"/>
  <c r="N34" i="4"/>
  <c r="I34" i="4"/>
  <c r="H34" i="4"/>
  <c r="F34" i="4"/>
  <c r="D34" i="4"/>
  <c r="I31" i="4"/>
  <c r="I32" i="4"/>
  <c r="H31" i="4"/>
  <c r="H32" i="4" s="1"/>
  <c r="I30" i="4"/>
  <c r="H30" i="4"/>
  <c r="N27" i="4"/>
  <c r="H27" i="4"/>
  <c r="F27" i="4"/>
  <c r="D27" i="4"/>
  <c r="X24" i="4"/>
  <c r="U24" i="4"/>
  <c r="R24" i="4"/>
  <c r="N24" i="4"/>
  <c r="I24" i="4"/>
  <c r="H24" i="4"/>
  <c r="D24" i="4"/>
  <c r="X22" i="4"/>
  <c r="R22" i="4"/>
  <c r="N22" i="4"/>
  <c r="I22" i="4"/>
  <c r="H22" i="4"/>
  <c r="F22" i="4"/>
  <c r="D22" i="4"/>
  <c r="X20" i="4"/>
  <c r="R20" i="4"/>
  <c r="N20" i="4"/>
  <c r="I20" i="4"/>
  <c r="H20" i="4"/>
  <c r="D20" i="4"/>
  <c r="R18" i="4"/>
  <c r="N18" i="4"/>
  <c r="I18" i="4"/>
  <c r="H18" i="4"/>
  <c r="D18" i="4"/>
  <c r="X14" i="4"/>
  <c r="X15" i="4"/>
  <c r="U14" i="4"/>
  <c r="U15" i="4"/>
  <c r="R14" i="4"/>
  <c r="R15" i="4" s="1"/>
  <c r="N14" i="4"/>
  <c r="N15" i="4"/>
  <c r="I14" i="4"/>
  <c r="I15" i="4"/>
  <c r="H14" i="4"/>
  <c r="H15" i="4"/>
  <c r="F14" i="4"/>
  <c r="F15" i="4" s="1"/>
  <c r="D14" i="4"/>
  <c r="D15" i="4"/>
  <c r="X13" i="4"/>
  <c r="R13" i="4"/>
  <c r="I13" i="4"/>
  <c r="H13" i="4"/>
  <c r="F13" i="4"/>
  <c r="D13" i="4"/>
  <c r="AC9" i="4"/>
  <c r="N9" i="4"/>
  <c r="I9" i="4"/>
  <c r="AB6" i="4"/>
  <c r="R6" i="4"/>
  <c r="M6" i="4"/>
  <c r="H6" i="4"/>
  <c r="C6" i="4"/>
  <c r="AI35" i="5"/>
  <c r="AI32" i="5"/>
  <c r="AI36" i="5"/>
  <c r="AH35" i="5"/>
  <c r="AH32" i="5"/>
  <c r="AG35" i="5"/>
  <c r="AG32" i="5"/>
  <c r="AG36" i="5"/>
  <c r="AF35" i="5"/>
  <c r="AF32" i="5"/>
  <c r="AD35" i="5"/>
  <c r="AD32" i="5"/>
  <c r="AD36" i="5" s="1"/>
  <c r="AE36" i="5" s="1"/>
  <c r="AC35" i="5"/>
  <c r="AC36" i="5" s="1"/>
  <c r="AC32" i="5"/>
  <c r="AB35" i="5"/>
  <c r="AB32" i="5"/>
  <c r="AB36" i="5" s="1"/>
  <c r="AA35" i="5"/>
  <c r="AA32" i="5"/>
  <c r="AA36" i="5"/>
  <c r="Y35" i="5"/>
  <c r="Y32" i="5"/>
  <c r="X35" i="5"/>
  <c r="X32" i="5"/>
  <c r="X36" i="5"/>
  <c r="W35" i="5"/>
  <c r="W32" i="5"/>
  <c r="V35" i="5"/>
  <c r="V36" i="5" s="1"/>
  <c r="V32" i="5"/>
  <c r="T35" i="5"/>
  <c r="U35" i="5" s="1"/>
  <c r="T32" i="5"/>
  <c r="T36" i="5"/>
  <c r="U36" i="5" s="1"/>
  <c r="S35" i="5"/>
  <c r="S32" i="5"/>
  <c r="S36" i="5"/>
  <c r="R35" i="5"/>
  <c r="R36" i="5" s="1"/>
  <c r="R32" i="5"/>
  <c r="Q35" i="5"/>
  <c r="Q32" i="5"/>
  <c r="O35" i="5"/>
  <c r="O32" i="5"/>
  <c r="O36" i="5"/>
  <c r="P36" i="5" s="1"/>
  <c r="N35" i="5"/>
  <c r="N36" i="5" s="1"/>
  <c r="N32" i="5"/>
  <c r="M35" i="5"/>
  <c r="M32" i="5"/>
  <c r="L35" i="5"/>
  <c r="L32" i="5"/>
  <c r="J35" i="5"/>
  <c r="J32" i="5"/>
  <c r="J36" i="5"/>
  <c r="K36" i="5" s="1"/>
  <c r="I35" i="5"/>
  <c r="I32" i="5"/>
  <c r="H35" i="5"/>
  <c r="H32" i="5"/>
  <c r="H36" i="5"/>
  <c r="G35" i="5"/>
  <c r="G36" i="5" s="1"/>
  <c r="G32" i="5"/>
  <c r="E35" i="5"/>
  <c r="E36" i="5" s="1"/>
  <c r="F36" i="5" s="1"/>
  <c r="E32" i="5"/>
  <c r="D35" i="5"/>
  <c r="D32" i="5"/>
  <c r="D36" i="5"/>
  <c r="C35" i="5"/>
  <c r="C36" i="5" s="1"/>
  <c r="C32" i="5"/>
  <c r="B35" i="5"/>
  <c r="B32" i="5"/>
  <c r="B36" i="5"/>
  <c r="B24" i="5"/>
  <c r="B16" i="5"/>
  <c r="B25" i="5"/>
  <c r="AE40" i="5"/>
  <c r="AF22" i="1" s="1"/>
  <c r="Z40" i="5"/>
  <c r="AA22" i="1" s="1"/>
  <c r="U40" i="5"/>
  <c r="V22" i="1" s="1"/>
  <c r="P40" i="5"/>
  <c r="K40" i="5"/>
  <c r="L22" i="1" s="1"/>
  <c r="F40" i="5"/>
  <c r="G22" i="1" s="1"/>
  <c r="AE35" i="5"/>
  <c r="P35" i="5"/>
  <c r="K35" i="5"/>
  <c r="F35" i="5"/>
  <c r="AE34" i="5"/>
  <c r="Z34" i="5"/>
  <c r="AA21" i="1" s="1"/>
  <c r="U34" i="5"/>
  <c r="V21" i="1" s="1"/>
  <c r="P34" i="5"/>
  <c r="Q21" i="1" s="1"/>
  <c r="K34" i="5"/>
  <c r="L21" i="1" s="1"/>
  <c r="F34" i="5"/>
  <c r="G21" i="1" s="1"/>
  <c r="K21" i="1" s="1"/>
  <c r="AE31" i="5"/>
  <c r="AE20" i="1" s="1"/>
  <c r="AE32" i="5"/>
  <c r="Z31" i="5"/>
  <c r="U31" i="5"/>
  <c r="V20" i="1" s="1"/>
  <c r="V23" i="1" s="1"/>
  <c r="U32" i="5"/>
  <c r="P31" i="5"/>
  <c r="Q20" i="1" s="1"/>
  <c r="U20" i="1" s="1"/>
  <c r="K31" i="5"/>
  <c r="L20" i="1" s="1"/>
  <c r="K32" i="5"/>
  <c r="F31" i="5"/>
  <c r="G20" i="1" s="1"/>
  <c r="F32" i="5"/>
  <c r="AE15" i="5"/>
  <c r="B23" i="1"/>
  <c r="F23" i="1" s="1"/>
  <c r="B17" i="1"/>
  <c r="Z21" i="1"/>
  <c r="P22" i="1"/>
  <c r="K22" i="1"/>
  <c r="F22" i="1"/>
  <c r="U21" i="1"/>
  <c r="P21" i="1"/>
  <c r="F21" i="1"/>
  <c r="K20" i="1"/>
  <c r="F20" i="1"/>
  <c r="AE17" i="1"/>
  <c r="Z16" i="1"/>
  <c r="Z17" i="1"/>
  <c r="U17" i="1"/>
  <c r="P17" i="1"/>
  <c r="F17" i="1"/>
  <c r="U16" i="1"/>
  <c r="P16" i="1"/>
  <c r="K16" i="1"/>
  <c r="F16" i="1"/>
  <c r="Z9" i="1"/>
  <c r="U9" i="1"/>
  <c r="P9" i="1"/>
  <c r="K9" i="1"/>
  <c r="F9" i="1"/>
  <c r="Q23" i="1" l="1"/>
  <c r="W36" i="5"/>
  <c r="Y36" i="5"/>
  <c r="Z36" i="5" s="1"/>
  <c r="AA20" i="1"/>
  <c r="AA23" i="1" s="1"/>
  <c r="Z32" i="5"/>
  <c r="L36" i="5"/>
  <c r="AF36" i="5"/>
  <c r="Z35" i="5"/>
  <c r="Z20" i="1"/>
  <c r="Z23" i="1" s="1"/>
  <c r="I36" i="5"/>
  <c r="C27" i="4"/>
  <c r="I40" i="4"/>
  <c r="I38" i="4"/>
  <c r="I36" i="4"/>
  <c r="L23" i="1"/>
  <c r="P20" i="1"/>
  <c r="Q36" i="5"/>
  <c r="F29" i="4"/>
  <c r="E30" i="5"/>
  <c r="F30" i="5" s="1"/>
  <c r="E22" i="5"/>
  <c r="E15" i="5"/>
  <c r="F15" i="5" s="1"/>
  <c r="H10" i="4"/>
  <c r="F20" i="4"/>
  <c r="F24" i="4"/>
  <c r="X9" i="3"/>
  <c r="AC13" i="3"/>
  <c r="Y15" i="3"/>
  <c r="X16" i="3"/>
  <c r="Z13" i="3"/>
  <c r="Q26" i="4"/>
  <c r="Z8" i="4"/>
  <c r="Y16" i="3"/>
  <c r="AD9" i="3"/>
  <c r="AD20" i="3"/>
  <c r="AD21" i="3"/>
  <c r="U29" i="4"/>
  <c r="T30" i="5"/>
  <c r="U30" i="5" s="1"/>
  <c r="T13" i="5"/>
  <c r="U13" i="5" s="1"/>
  <c r="U22" i="4"/>
  <c r="U34" i="4"/>
  <c r="T15" i="5"/>
  <c r="U15" i="5" s="1"/>
  <c r="U18" i="4"/>
  <c r="T22" i="5"/>
  <c r="P32" i="5"/>
  <c r="AH36" i="5"/>
  <c r="G11" i="3"/>
  <c r="N16" i="3"/>
  <c r="N11" i="3"/>
  <c r="O8" i="4"/>
  <c r="N21" i="3"/>
  <c r="U20" i="4"/>
  <c r="H40" i="4"/>
  <c r="H38" i="4"/>
  <c r="H36" i="4"/>
  <c r="V26" i="4"/>
  <c r="Y10" i="3"/>
  <c r="J8" i="4"/>
  <c r="I10" i="3"/>
  <c r="I21" i="3"/>
  <c r="P8" i="4"/>
  <c r="T10" i="3"/>
  <c r="O21" i="3"/>
  <c r="O11" i="3"/>
  <c r="O16" i="3"/>
  <c r="Q11" i="3"/>
  <c r="E13" i="5"/>
  <c r="F13" i="5" s="1"/>
  <c r="D73" i="6"/>
  <c r="U13" i="4"/>
  <c r="AF21" i="1"/>
  <c r="AF23" i="1" s="1"/>
  <c r="AE21" i="1"/>
  <c r="AE23" i="1" s="1"/>
  <c r="M36" i="5"/>
  <c r="F18" i="4"/>
  <c r="N10" i="3"/>
  <c r="X15" i="3"/>
  <c r="E21" i="3"/>
  <c r="AB16" i="3"/>
  <c r="E8" i="4"/>
  <c r="D21" i="3"/>
  <c r="M8" i="4"/>
  <c r="X17" i="4"/>
  <c r="W15" i="5"/>
  <c r="F21" i="3"/>
  <c r="K8" i="4"/>
  <c r="L8" i="4" s="1"/>
  <c r="J10" i="3"/>
  <c r="AB13" i="5"/>
  <c r="Y23" i="1"/>
  <c r="W23" i="1"/>
  <c r="U9" i="3"/>
  <c r="AB21" i="3"/>
  <c r="H15" i="5"/>
  <c r="K16" i="3"/>
  <c r="T15" i="3"/>
  <c r="S14" i="3"/>
  <c r="S9" i="3"/>
  <c r="AE18" i="3"/>
  <c r="O23" i="1"/>
  <c r="AC12" i="4"/>
  <c r="AC17" i="4"/>
  <c r="AC19" i="4"/>
  <c r="AC21" i="4"/>
  <c r="AB14" i="5"/>
  <c r="AC23" i="4"/>
  <c r="AB22" i="5"/>
  <c r="L11" i="3"/>
  <c r="AB15" i="3"/>
  <c r="J16" i="3"/>
  <c r="C8" i="4"/>
  <c r="B21" i="3"/>
  <c r="R29" i="4"/>
  <c r="Q13" i="5"/>
  <c r="Q30" i="5"/>
  <c r="W8" i="4"/>
  <c r="V16" i="3"/>
  <c r="AA9" i="3"/>
  <c r="AI23" i="1"/>
  <c r="M30" i="5"/>
  <c r="N29" i="4"/>
  <c r="K10" i="3"/>
  <c r="P14" i="3"/>
  <c r="L16" i="3"/>
  <c r="G23" i="1"/>
  <c r="I10" i="4"/>
  <c r="N13" i="4"/>
  <c r="L10" i="3"/>
  <c r="B16" i="3"/>
  <c r="D29" i="4"/>
  <c r="C13" i="5"/>
  <c r="H21" i="3"/>
  <c r="H11" i="3"/>
  <c r="S8" i="4"/>
  <c r="R16" i="3"/>
  <c r="C18" i="5"/>
  <c r="M22" i="5"/>
  <c r="S23" i="1"/>
  <c r="N23" i="1"/>
  <c r="H23" i="1"/>
  <c r="G30" i="5"/>
  <c r="L18" i="4" l="1"/>
  <c r="K22" i="5"/>
  <c r="L34" i="4"/>
  <c r="L29" i="4"/>
  <c r="L14" i="4"/>
  <c r="L15" i="4" s="1"/>
  <c r="L20" i="4"/>
  <c r="L13" i="4"/>
  <c r="L27" i="4"/>
  <c r="L24" i="4"/>
  <c r="L22" i="4"/>
  <c r="C24" i="5"/>
  <c r="D18" i="5"/>
  <c r="O22" i="5"/>
  <c r="O13" i="5"/>
  <c r="P13" i="5" s="1"/>
  <c r="P9" i="4"/>
  <c r="P20" i="4"/>
  <c r="O30" i="5"/>
  <c r="P30" i="5" s="1"/>
  <c r="O15" i="5"/>
  <c r="P15" i="5" s="1"/>
  <c r="P24" i="4"/>
  <c r="P29" i="4"/>
  <c r="P27" i="4"/>
  <c r="P18" i="4"/>
  <c r="P14" i="4"/>
  <c r="P15" i="4" s="1"/>
  <c r="P34" i="4"/>
  <c r="U9" i="4"/>
  <c r="P22" i="4"/>
  <c r="P13" i="4"/>
  <c r="P10" i="4"/>
  <c r="R10" i="4"/>
  <c r="H8" i="1"/>
  <c r="H13" i="1" s="1"/>
  <c r="H33" i="1" s="1"/>
  <c r="I41" i="4"/>
  <c r="I42" i="4"/>
  <c r="K29" i="4"/>
  <c r="J13" i="5"/>
  <c r="K13" i="5" s="1"/>
  <c r="K34" i="4"/>
  <c r="K22" i="4"/>
  <c r="K18" i="4"/>
  <c r="J30" i="5"/>
  <c r="K30" i="5" s="1"/>
  <c r="J22" i="5"/>
  <c r="K14" i="4"/>
  <c r="K15" i="4" s="1"/>
  <c r="K10" i="4"/>
  <c r="K9" i="4"/>
  <c r="J15" i="5"/>
  <c r="K15" i="5" s="1"/>
  <c r="K24" i="4"/>
  <c r="K20" i="4"/>
  <c r="K13" i="4"/>
  <c r="K27" i="4"/>
  <c r="U35" i="4"/>
  <c r="U31" i="4"/>
  <c r="U32" i="4" s="1"/>
  <c r="U30" i="4"/>
  <c r="AC26" i="4"/>
  <c r="AC14" i="4"/>
  <c r="AC15" i="4" s="1"/>
  <c r="AB8" i="4"/>
  <c r="AA16" i="3"/>
  <c r="AA21" i="3"/>
  <c r="AA10" i="3"/>
  <c r="AA11" i="3"/>
  <c r="S29" i="4"/>
  <c r="R15" i="5"/>
  <c r="R30" i="5"/>
  <c r="S27" i="4"/>
  <c r="R13" i="5"/>
  <c r="S22" i="4"/>
  <c r="S18" i="4"/>
  <c r="X9" i="4"/>
  <c r="S13" i="4"/>
  <c r="R22" i="5"/>
  <c r="S20" i="4"/>
  <c r="S24" i="4"/>
  <c r="S34" i="4"/>
  <c r="S14" i="4"/>
  <c r="S15" i="4" s="1"/>
  <c r="S9" i="4"/>
  <c r="S10" i="4"/>
  <c r="AB11" i="3"/>
  <c r="Z16" i="3"/>
  <c r="Z14" i="3"/>
  <c r="Z9" i="3"/>
  <c r="K23" i="1"/>
  <c r="V30" i="5"/>
  <c r="V15" i="5"/>
  <c r="W17" i="4"/>
  <c r="V22" i="5"/>
  <c r="W13" i="4"/>
  <c r="W24" i="4"/>
  <c r="V13" i="5"/>
  <c r="W34" i="4"/>
  <c r="W20" i="4"/>
  <c r="W14" i="4"/>
  <c r="W15" i="4" s="1"/>
  <c r="W9" i="4"/>
  <c r="X10" i="4"/>
  <c r="W10" i="4"/>
  <c r="W22" i="4"/>
  <c r="X26" i="4"/>
  <c r="X18" i="4"/>
  <c r="J29" i="4"/>
  <c r="I15" i="5"/>
  <c r="J14" i="4"/>
  <c r="J15" i="4" s="1"/>
  <c r="J34" i="4"/>
  <c r="J22" i="4"/>
  <c r="I30" i="5"/>
  <c r="I22" i="5"/>
  <c r="I13" i="5"/>
  <c r="J20" i="4"/>
  <c r="J13" i="4"/>
  <c r="J10" i="4"/>
  <c r="J9" i="4"/>
  <c r="J24" i="4"/>
  <c r="J18" i="4"/>
  <c r="F35" i="4"/>
  <c r="F30" i="4"/>
  <c r="F31" i="4"/>
  <c r="F32" i="4" s="1"/>
  <c r="AE19" i="3"/>
  <c r="AF18" i="3"/>
  <c r="U10" i="3"/>
  <c r="U16" i="3"/>
  <c r="N30" i="5"/>
  <c r="N15" i="5"/>
  <c r="O29" i="4"/>
  <c r="N22" i="5"/>
  <c r="O24" i="4"/>
  <c r="O14" i="4"/>
  <c r="O15" i="4" s="1"/>
  <c r="O9" i="4"/>
  <c r="O20" i="4"/>
  <c r="N13" i="5"/>
  <c r="O34" i="4"/>
  <c r="O27" i="4"/>
  <c r="O18" i="4"/>
  <c r="O22" i="4"/>
  <c r="O13" i="4"/>
  <c r="O10" i="4"/>
  <c r="AE8" i="4"/>
  <c r="AD10" i="3"/>
  <c r="AD11" i="3"/>
  <c r="AD16" i="3"/>
  <c r="J27" i="4"/>
  <c r="T8" i="4"/>
  <c r="T11" i="3"/>
  <c r="S16" i="3"/>
  <c r="S21" i="3"/>
  <c r="S10" i="3"/>
  <c r="S11" i="3"/>
  <c r="V27" i="4"/>
  <c r="AD15" i="3"/>
  <c r="AC9" i="3"/>
  <c r="AC15" i="3"/>
  <c r="AE13" i="3"/>
  <c r="D35" i="4"/>
  <c r="D30" i="4"/>
  <c r="D31" i="4"/>
  <c r="D32" i="4" s="1"/>
  <c r="R35" i="4"/>
  <c r="R30" i="4"/>
  <c r="R31" i="4"/>
  <c r="R32" i="4" s="1"/>
  <c r="AB9" i="1"/>
  <c r="AB20" i="5"/>
  <c r="Q8" i="4"/>
  <c r="L13" i="5"/>
  <c r="M29" i="4"/>
  <c r="M18" i="4"/>
  <c r="L22" i="5"/>
  <c r="M13" i="4"/>
  <c r="L30" i="5"/>
  <c r="M24" i="4"/>
  <c r="M10" i="4"/>
  <c r="M9" i="4"/>
  <c r="M22" i="4"/>
  <c r="M34" i="4"/>
  <c r="L15" i="5"/>
  <c r="M27" i="4"/>
  <c r="N10" i="4"/>
  <c r="M14" i="4"/>
  <c r="M15" i="4" s="1"/>
  <c r="R9" i="4"/>
  <c r="M20" i="4"/>
  <c r="Y8" i="4"/>
  <c r="X21" i="3"/>
  <c r="X10" i="3"/>
  <c r="X11" i="3"/>
  <c r="V8" i="4"/>
  <c r="P23" i="1"/>
  <c r="U23" i="1"/>
  <c r="N35" i="4"/>
  <c r="N30" i="4"/>
  <c r="N31" i="4"/>
  <c r="N32" i="4" s="1"/>
  <c r="U21" i="3"/>
  <c r="E29" i="4"/>
  <c r="D15" i="5"/>
  <c r="E24" i="4"/>
  <c r="E14" i="4"/>
  <c r="E15" i="4" s="1"/>
  <c r="E20" i="4"/>
  <c r="D30" i="5"/>
  <c r="D13" i="5"/>
  <c r="E18" i="4"/>
  <c r="F10" i="4"/>
  <c r="E10" i="4"/>
  <c r="D22" i="5"/>
  <c r="E34" i="4"/>
  <c r="E22" i="4"/>
  <c r="E13" i="4"/>
  <c r="Y11" i="3"/>
  <c r="E27" i="4"/>
  <c r="B30" i="5"/>
  <c r="C29" i="4"/>
  <c r="B15" i="5"/>
  <c r="B13" i="5"/>
  <c r="B22" i="5"/>
  <c r="C18" i="4"/>
  <c r="C13" i="4"/>
  <c r="C24" i="4"/>
  <c r="G8" i="4"/>
  <c r="C14" i="4"/>
  <c r="C15" i="4" s="1"/>
  <c r="C20" i="4"/>
  <c r="C34" i="4"/>
  <c r="D10" i="4"/>
  <c r="C22" i="4"/>
  <c r="H9" i="4"/>
  <c r="G8" i="1"/>
  <c r="H41" i="4"/>
  <c r="H42" i="4"/>
  <c r="Z17" i="4"/>
  <c r="Y30" i="5"/>
  <c r="Z30" i="5" s="1"/>
  <c r="Y22" i="5"/>
  <c r="Y13" i="5"/>
  <c r="Z13" i="5" s="1"/>
  <c r="Y15" i="5"/>
  <c r="Z15" i="5" s="1"/>
  <c r="Z9" i="4"/>
  <c r="Z20" i="4"/>
  <c r="Z24" i="4"/>
  <c r="Z10" i="4"/>
  <c r="Z22" i="4"/>
  <c r="Z34" i="4"/>
  <c r="Z14" i="4"/>
  <c r="Z15" i="4" s="1"/>
  <c r="Z13" i="4"/>
  <c r="M35" i="4" l="1"/>
  <c r="M31" i="4"/>
  <c r="M32" i="4" s="1"/>
  <c r="M30" i="4"/>
  <c r="Z26" i="4"/>
  <c r="Z18" i="4"/>
  <c r="AE12" i="4"/>
  <c r="AE17" i="4"/>
  <c r="AE19" i="4"/>
  <c r="AD13" i="5"/>
  <c r="AE13" i="5" s="1"/>
  <c r="AD14" i="5"/>
  <c r="AE21" i="4"/>
  <c r="AE14" i="4"/>
  <c r="AE15" i="4" s="1"/>
  <c r="AD22" i="5"/>
  <c r="AE34" i="4"/>
  <c r="AD30" i="5"/>
  <c r="AE30" i="5" s="1"/>
  <c r="AE23" i="4"/>
  <c r="AE9" i="4"/>
  <c r="AE10" i="4"/>
  <c r="O35" i="4"/>
  <c r="O30" i="4"/>
  <c r="O31" i="4"/>
  <c r="O32" i="4" s="1"/>
  <c r="W26" i="4"/>
  <c r="W18" i="4"/>
  <c r="AD8" i="4"/>
  <c r="AC11" i="3"/>
  <c r="AC21" i="3"/>
  <c r="AC10" i="3"/>
  <c r="G13" i="1"/>
  <c r="AC16" i="3"/>
  <c r="H25" i="1"/>
  <c r="L31" i="4"/>
  <c r="L32" i="4" s="1"/>
  <c r="L35" i="4"/>
  <c r="L30" i="4"/>
  <c r="N40" i="4"/>
  <c r="N36" i="4"/>
  <c r="N38" i="4"/>
  <c r="D40" i="4"/>
  <c r="D38" i="4"/>
  <c r="D36" i="4"/>
  <c r="F22" i="5"/>
  <c r="G29" i="4"/>
  <c r="G13" i="4"/>
  <c r="G22" i="4"/>
  <c r="G24" i="4"/>
  <c r="G14" i="4"/>
  <c r="G15" i="4" s="1"/>
  <c r="G18" i="4"/>
  <c r="G27" i="4"/>
  <c r="G20" i="4"/>
  <c r="G34" i="4"/>
  <c r="P22" i="5"/>
  <c r="Q29" i="4"/>
  <c r="Q24" i="4"/>
  <c r="Q14" i="4"/>
  <c r="Q15" i="4" s="1"/>
  <c r="Q13" i="4"/>
  <c r="Q22" i="4"/>
  <c r="Q9" i="4"/>
  <c r="Q34" i="4"/>
  <c r="Q20" i="4"/>
  <c r="Q18" i="4"/>
  <c r="AE14" i="3"/>
  <c r="AF13" i="3"/>
  <c r="AE9" i="3"/>
  <c r="AE16" i="3"/>
  <c r="F40" i="4"/>
  <c r="F36" i="4"/>
  <c r="F38" i="4"/>
  <c r="X13" i="5"/>
  <c r="Y17" i="4"/>
  <c r="AA17" i="4" s="1"/>
  <c r="Y24" i="4"/>
  <c r="X15" i="5"/>
  <c r="Y14" i="4"/>
  <c r="Y15" i="4" s="1"/>
  <c r="Y9" i="4"/>
  <c r="Y20" i="4"/>
  <c r="X22" i="5"/>
  <c r="Y10" i="4"/>
  <c r="Y22" i="4"/>
  <c r="Y34" i="4"/>
  <c r="Y13" i="4"/>
  <c r="X30" i="5"/>
  <c r="T29" i="4"/>
  <c r="T14" i="4"/>
  <c r="T15" i="4" s="1"/>
  <c r="T22" i="4"/>
  <c r="S13" i="5"/>
  <c r="T10" i="4"/>
  <c r="T34" i="4"/>
  <c r="S15" i="5"/>
  <c r="S30" i="5"/>
  <c r="T13" i="4"/>
  <c r="S22" i="5"/>
  <c r="T20" i="4"/>
  <c r="T18" i="4"/>
  <c r="T24" i="4"/>
  <c r="T9" i="4"/>
  <c r="U10" i="4"/>
  <c r="T27" i="4"/>
  <c r="AB12" i="4"/>
  <c r="AA30" i="5"/>
  <c r="AB17" i="4"/>
  <c r="AB19" i="4"/>
  <c r="AB21" i="4"/>
  <c r="AA14" i="5"/>
  <c r="AB23" i="4"/>
  <c r="AA22" i="5"/>
  <c r="AB10" i="4"/>
  <c r="AB34" i="4"/>
  <c r="AB14" i="4"/>
  <c r="AB15" i="4" s="1"/>
  <c r="AC10" i="4"/>
  <c r="AB9" i="4"/>
  <c r="AA13" i="5"/>
  <c r="K35" i="4"/>
  <c r="K31" i="4"/>
  <c r="K32" i="4" s="1"/>
  <c r="K30" i="4"/>
  <c r="AA8" i="4"/>
  <c r="AC27" i="4"/>
  <c r="AC28" i="4"/>
  <c r="AC29" i="4"/>
  <c r="L9" i="4"/>
  <c r="J30" i="4"/>
  <c r="J31" i="4"/>
  <c r="J32" i="4" s="1"/>
  <c r="J35" i="4"/>
  <c r="E18" i="5"/>
  <c r="D24" i="5"/>
  <c r="E35" i="4"/>
  <c r="E30" i="4"/>
  <c r="E31" i="4"/>
  <c r="E32" i="4" s="1"/>
  <c r="R40" i="4"/>
  <c r="R38" i="4"/>
  <c r="R36" i="4"/>
  <c r="AG18" i="3"/>
  <c r="S35" i="4"/>
  <c r="S31" i="4"/>
  <c r="S32" i="4" s="1"/>
  <c r="S30" i="4"/>
  <c r="C35" i="4"/>
  <c r="C30" i="4"/>
  <c r="C31" i="4"/>
  <c r="C32" i="4" s="1"/>
  <c r="V29" i="4"/>
  <c r="V14" i="4"/>
  <c r="V15" i="4" s="1"/>
  <c r="U22" i="5"/>
  <c r="V22" i="4"/>
  <c r="V13" i="4"/>
  <c r="V20" i="4"/>
  <c r="V9" i="4"/>
  <c r="V24" i="4"/>
  <c r="V18" i="4"/>
  <c r="V34" i="4"/>
  <c r="X27" i="4"/>
  <c r="X29" i="4"/>
  <c r="Z10" i="3"/>
  <c r="Z21" i="3"/>
  <c r="Q27" i="4"/>
  <c r="U38" i="4"/>
  <c r="U36" i="4"/>
  <c r="U40" i="4"/>
  <c r="P30" i="4"/>
  <c r="P31" i="4"/>
  <c r="P32" i="4" s="1"/>
  <c r="P35" i="4"/>
  <c r="AA18" i="4" l="1"/>
  <c r="AA26" i="4"/>
  <c r="AA27" i="4" s="1"/>
  <c r="AH18" i="3"/>
  <c r="J40" i="4"/>
  <c r="J38" i="4"/>
  <c r="J36" i="4"/>
  <c r="K40" i="4"/>
  <c r="K38" i="4"/>
  <c r="K36" i="4"/>
  <c r="AA11" i="1"/>
  <c r="AB11" i="1"/>
  <c r="AF8" i="4"/>
  <c r="AE10" i="3"/>
  <c r="AE21" i="3"/>
  <c r="L40" i="4"/>
  <c r="L36" i="4"/>
  <c r="L38" i="4"/>
  <c r="AD12" i="4"/>
  <c r="AD17" i="4"/>
  <c r="AD19" i="4"/>
  <c r="AC14" i="5"/>
  <c r="AC13" i="5"/>
  <c r="AD21" i="4"/>
  <c r="AF21" i="4" s="1"/>
  <c r="AF22" i="4" s="1"/>
  <c r="AD23" i="4"/>
  <c r="AF23" i="4" s="1"/>
  <c r="AC22" i="5"/>
  <c r="AC30" i="5"/>
  <c r="AD34" i="4"/>
  <c r="AD14" i="4"/>
  <c r="AD15" i="4" s="1"/>
  <c r="AD9" i="4"/>
  <c r="AD10" i="4"/>
  <c r="AD9" i="1"/>
  <c r="AD20" i="5"/>
  <c r="Z22" i="5"/>
  <c r="AA14" i="4"/>
  <c r="AA15" i="4" s="1"/>
  <c r="AA34" i="4"/>
  <c r="AA29" i="4"/>
  <c r="AA9" i="4"/>
  <c r="AA22" i="4"/>
  <c r="AA24" i="4"/>
  <c r="AA13" i="4"/>
  <c r="AA20" i="4"/>
  <c r="E8" i="1"/>
  <c r="E13" i="1" s="1"/>
  <c r="F41" i="4"/>
  <c r="F42" i="4"/>
  <c r="M8" i="1"/>
  <c r="M13" i="1" s="1"/>
  <c r="N41" i="4"/>
  <c r="N42" i="4"/>
  <c r="N43" i="4" s="1"/>
  <c r="S38" i="4"/>
  <c r="S40" i="4"/>
  <c r="S36" i="4"/>
  <c r="AA9" i="1"/>
  <c r="AA20" i="5"/>
  <c r="X35" i="4"/>
  <c r="X30" i="4"/>
  <c r="X31" i="4"/>
  <c r="X32" i="4" s="1"/>
  <c r="T35" i="4"/>
  <c r="T31" i="4"/>
  <c r="T32" i="4" s="1"/>
  <c r="T30" i="4"/>
  <c r="AF9" i="3"/>
  <c r="AF16" i="3"/>
  <c r="AG13" i="3"/>
  <c r="Q35" i="4"/>
  <c r="Q31" i="4"/>
  <c r="Q32" i="4" s="1"/>
  <c r="Q30" i="4"/>
  <c r="G31" i="4"/>
  <c r="G32" i="4" s="1"/>
  <c r="G35" i="4"/>
  <c r="G30" i="4"/>
  <c r="AE26" i="4"/>
  <c r="E40" i="4"/>
  <c r="E38" i="4"/>
  <c r="E36" i="4"/>
  <c r="E24" i="5"/>
  <c r="G18" i="5"/>
  <c r="F18" i="5"/>
  <c r="P40" i="4"/>
  <c r="P36" i="4"/>
  <c r="P38" i="4"/>
  <c r="V31" i="4"/>
  <c r="V32" i="4" s="1"/>
  <c r="V35" i="4"/>
  <c r="V30" i="4"/>
  <c r="AF19" i="4"/>
  <c r="AF20" i="4" s="1"/>
  <c r="W27" i="4"/>
  <c r="W29" i="4"/>
  <c r="AF17" i="4"/>
  <c r="AF18" i="4" s="1"/>
  <c r="Z27" i="4"/>
  <c r="Z29" i="4"/>
  <c r="Q8" i="1"/>
  <c r="R41" i="4"/>
  <c r="R42" i="4"/>
  <c r="AC35" i="4"/>
  <c r="AC31" i="4"/>
  <c r="AC32" i="4" s="1"/>
  <c r="AC30" i="4"/>
  <c r="Y26" i="4"/>
  <c r="Y18" i="4"/>
  <c r="T8" i="1"/>
  <c r="T13" i="1" s="1"/>
  <c r="U41" i="4"/>
  <c r="U42" i="4"/>
  <c r="C36" i="4"/>
  <c r="C38" i="4"/>
  <c r="C40" i="4"/>
  <c r="AF12" i="4"/>
  <c r="AB26" i="4"/>
  <c r="D42" i="4"/>
  <c r="I43" i="4" s="1"/>
  <c r="C8" i="1"/>
  <c r="C13" i="1" s="1"/>
  <c r="D41" i="4"/>
  <c r="G33" i="1"/>
  <c r="G25" i="1"/>
  <c r="O40" i="4"/>
  <c r="O36" i="4"/>
  <c r="O38" i="4"/>
  <c r="AE11" i="1"/>
  <c r="M40" i="4"/>
  <c r="M36" i="4"/>
  <c r="M38" i="4"/>
  <c r="AE20" i="5" l="1"/>
  <c r="AF24" i="4"/>
  <c r="L42" i="4"/>
  <c r="L41" i="4"/>
  <c r="AG9" i="3"/>
  <c r="AG16" i="3"/>
  <c r="AH13" i="3"/>
  <c r="B39" i="5"/>
  <c r="B8" i="1"/>
  <c r="C42" i="4"/>
  <c r="H43" i="4" s="1"/>
  <c r="C41" i="4"/>
  <c r="AE9" i="1"/>
  <c r="AA31" i="4"/>
  <c r="AA32" i="4" s="1"/>
  <c r="AA30" i="4"/>
  <c r="AA35" i="4"/>
  <c r="W31" i="4"/>
  <c r="W32" i="4" s="1"/>
  <c r="W30" i="4"/>
  <c r="W35" i="4"/>
  <c r="J8" i="1"/>
  <c r="J13" i="1" s="1"/>
  <c r="K41" i="4"/>
  <c r="K42" i="4"/>
  <c r="K43" i="4" s="1"/>
  <c r="Q40" i="4"/>
  <c r="Q36" i="4"/>
  <c r="Q38" i="4"/>
  <c r="AF26" i="4"/>
  <c r="AF13" i="4"/>
  <c r="AG8" i="4"/>
  <c r="AF10" i="3"/>
  <c r="AF21" i="3"/>
  <c r="S42" i="4"/>
  <c r="S43" i="4" s="1"/>
  <c r="S41" i="4"/>
  <c r="R8" i="1"/>
  <c r="R13" i="1" s="1"/>
  <c r="C33" i="1"/>
  <c r="C25" i="1"/>
  <c r="G24" i="5"/>
  <c r="H18" i="5"/>
  <c r="AB27" i="4"/>
  <c r="AB28" i="4"/>
  <c r="AB29" i="4"/>
  <c r="F24" i="5"/>
  <c r="X40" i="4"/>
  <c r="X38" i="4"/>
  <c r="X36" i="4"/>
  <c r="E33" i="1"/>
  <c r="E25" i="1"/>
  <c r="I8" i="1"/>
  <c r="J41" i="4"/>
  <c r="J42" i="4"/>
  <c r="J43" i="4" s="1"/>
  <c r="O41" i="4"/>
  <c r="N8" i="1"/>
  <c r="N13" i="1" s="1"/>
  <c r="O42" i="4"/>
  <c r="O43" i="4" s="1"/>
  <c r="D8" i="1"/>
  <c r="D13" i="1" s="1"/>
  <c r="E42" i="4"/>
  <c r="E41" i="4"/>
  <c r="AF29" i="4"/>
  <c r="AE22" i="5"/>
  <c r="AF14" i="4"/>
  <c r="AF15" i="4" s="1"/>
  <c r="AF9" i="4"/>
  <c r="AF34" i="4"/>
  <c r="AD11" i="1"/>
  <c r="AC11" i="1"/>
  <c r="T36" i="4"/>
  <c r="T38" i="4"/>
  <c r="T40" i="4"/>
  <c r="L8" i="1"/>
  <c r="M42" i="4"/>
  <c r="M43" i="4" s="1"/>
  <c r="M41" i="4"/>
  <c r="Y27" i="4"/>
  <c r="Y29" i="4"/>
  <c r="M25" i="1"/>
  <c r="M33" i="1"/>
  <c r="AC9" i="1"/>
  <c r="AC20" i="5"/>
  <c r="AC37" i="4"/>
  <c r="AC40" i="4" s="1"/>
  <c r="AC36" i="4"/>
  <c r="V40" i="4"/>
  <c r="V38" i="4"/>
  <c r="V36" i="4"/>
  <c r="AE28" i="4"/>
  <c r="AE27" i="4"/>
  <c r="AE29" i="4"/>
  <c r="AI18" i="3"/>
  <c r="Q13" i="1"/>
  <c r="Z30" i="4"/>
  <c r="Z35" i="4"/>
  <c r="Z31" i="4"/>
  <c r="Z32" i="4" s="1"/>
  <c r="G40" i="4"/>
  <c r="G38" i="4"/>
  <c r="G36" i="4"/>
  <c r="T33" i="1"/>
  <c r="T25" i="1"/>
  <c r="P41" i="4"/>
  <c r="O8" i="1"/>
  <c r="O13" i="1" s="1"/>
  <c r="P42" i="4"/>
  <c r="P43" i="4" s="1"/>
  <c r="AD26" i="4"/>
  <c r="AB8" i="1" l="1"/>
  <c r="AB13" i="1" s="1"/>
  <c r="AC42" i="4"/>
  <c r="AC41" i="4"/>
  <c r="AD28" i="4"/>
  <c r="AD27" i="4"/>
  <c r="AD29" i="4"/>
  <c r="I18" i="5"/>
  <c r="H24" i="5"/>
  <c r="AG9" i="4"/>
  <c r="AG12" i="4"/>
  <c r="AG26" i="4" s="1"/>
  <c r="AG17" i="4"/>
  <c r="AG19" i="4"/>
  <c r="AG21" i="4"/>
  <c r="AG23" i="4"/>
  <c r="AF30" i="5"/>
  <c r="AG34" i="4"/>
  <c r="AF13" i="5"/>
  <c r="AF22" i="5"/>
  <c r="AG14" i="4"/>
  <c r="AG15" i="4" s="1"/>
  <c r="AF14" i="5"/>
  <c r="W36" i="4"/>
  <c r="W38" i="4"/>
  <c r="W40" i="4"/>
  <c r="C39" i="5"/>
  <c r="B41" i="5"/>
  <c r="B43" i="5" s="1"/>
  <c r="N33" i="1"/>
  <c r="N25" i="1"/>
  <c r="U8" i="1"/>
  <c r="V42" i="4"/>
  <c r="V43" i="4" s="1"/>
  <c r="V41" i="4"/>
  <c r="Q33" i="1"/>
  <c r="Q25" i="1"/>
  <c r="AB31" i="4"/>
  <c r="AB32" i="4" s="1"/>
  <c r="AB35" i="4"/>
  <c r="AB30" i="4"/>
  <c r="U43" i="4"/>
  <c r="L13" i="1"/>
  <c r="P8" i="1"/>
  <c r="T41" i="4"/>
  <c r="S8" i="1"/>
  <c r="S13" i="1" s="1"/>
  <c r="U13" i="1" s="1"/>
  <c r="T42" i="4"/>
  <c r="T43" i="4" s="1"/>
  <c r="I13" i="1"/>
  <c r="K8" i="1"/>
  <c r="J33" i="1"/>
  <c r="J25" i="1"/>
  <c r="F8" i="1"/>
  <c r="B13" i="1"/>
  <c r="AF35" i="4"/>
  <c r="AF31" i="4"/>
  <c r="AF32" i="4" s="1"/>
  <c r="AF30" i="4"/>
  <c r="AE35" i="4"/>
  <c r="AE31" i="4"/>
  <c r="AE32" i="4" s="1"/>
  <c r="AE30" i="4"/>
  <c r="R43" i="4"/>
  <c r="AI13" i="3"/>
  <c r="AH16" i="3"/>
  <c r="AH9" i="3"/>
  <c r="G41" i="4"/>
  <c r="G42" i="4"/>
  <c r="C10" i="5"/>
  <c r="C28" i="1"/>
  <c r="D33" i="1"/>
  <c r="D25" i="1"/>
  <c r="AF27" i="4"/>
  <c r="AF28" i="4"/>
  <c r="AA36" i="4"/>
  <c r="AA38" i="4"/>
  <c r="AH8" i="4"/>
  <c r="AG10" i="3"/>
  <c r="AG21" i="3"/>
  <c r="Z40" i="4"/>
  <c r="Z36" i="4"/>
  <c r="Z38" i="4"/>
  <c r="Y35" i="4"/>
  <c r="Y30" i="4"/>
  <c r="Y31" i="4"/>
  <c r="Y32" i="4" s="1"/>
  <c r="W8" i="1"/>
  <c r="W13" i="1" s="1"/>
  <c r="X41" i="4"/>
  <c r="X42" i="4"/>
  <c r="X43" i="4" s="1"/>
  <c r="R25" i="1"/>
  <c r="R33" i="1"/>
  <c r="L43" i="4"/>
  <c r="O33" i="1"/>
  <c r="O25" i="1"/>
  <c r="Q42" i="4"/>
  <c r="Q43" i="4" s="1"/>
  <c r="Q41" i="4"/>
  <c r="J18" i="5" l="1"/>
  <c r="I24" i="5"/>
  <c r="AG27" i="4"/>
  <c r="AG28" i="4"/>
  <c r="AI9" i="3"/>
  <c r="AI16" i="3"/>
  <c r="AG29" i="4"/>
  <c r="Z41" i="4"/>
  <c r="Y8" i="1"/>
  <c r="Y13" i="1" s="1"/>
  <c r="Z42" i="4"/>
  <c r="Z43" i="4" s="1"/>
  <c r="I33" i="1"/>
  <c r="K33" i="1" s="1"/>
  <c r="I25" i="1"/>
  <c r="K25" i="1" s="1"/>
  <c r="K13" i="1"/>
  <c r="D10" i="5"/>
  <c r="C29" i="1"/>
  <c r="C30" i="1" s="1"/>
  <c r="D27" i="1"/>
  <c r="D28" i="1" s="1"/>
  <c r="C16" i="5"/>
  <c r="C25" i="5" s="1"/>
  <c r="AE40" i="4"/>
  <c r="AE37" i="4"/>
  <c r="AE36" i="4"/>
  <c r="V8" i="1"/>
  <c r="AA40" i="4"/>
  <c r="W42" i="4"/>
  <c r="W43" i="4" s="1"/>
  <c r="W41" i="4"/>
  <c r="F13" i="1"/>
  <c r="B33" i="1"/>
  <c r="F33" i="1" s="1"/>
  <c r="B25" i="1"/>
  <c r="F25" i="1" s="1"/>
  <c r="P13" i="1"/>
  <c r="L33" i="1"/>
  <c r="P33" i="1" s="1"/>
  <c r="L25" i="1"/>
  <c r="P25" i="1" s="1"/>
  <c r="AB37" i="4"/>
  <c r="AB36" i="4"/>
  <c r="AD35" i="4"/>
  <c r="AD31" i="4"/>
  <c r="AD32" i="4" s="1"/>
  <c r="AD30" i="4"/>
  <c r="AF20" i="5"/>
  <c r="AF9" i="1"/>
  <c r="Y40" i="4"/>
  <c r="Y36" i="4"/>
  <c r="Y38" i="4"/>
  <c r="B45" i="5"/>
  <c r="B44" i="5"/>
  <c r="D39" i="5"/>
  <c r="C41" i="5"/>
  <c r="C43" i="5" s="1"/>
  <c r="S33" i="1"/>
  <c r="U33" i="1" s="1"/>
  <c r="S25" i="1"/>
  <c r="U25" i="1" s="1"/>
  <c r="AH9" i="4"/>
  <c r="AG14" i="5"/>
  <c r="AH12" i="4"/>
  <c r="AH17" i="4"/>
  <c r="AH19" i="4"/>
  <c r="AH21" i="4"/>
  <c r="AH23" i="4"/>
  <c r="AG30" i="5"/>
  <c r="AG13" i="5"/>
  <c r="AH34" i="4"/>
  <c r="AG22" i="5"/>
  <c r="AC43" i="4"/>
  <c r="W33" i="1"/>
  <c r="W25" i="1"/>
  <c r="AH10" i="3"/>
  <c r="AI8" i="4"/>
  <c r="AH21" i="3"/>
  <c r="AF36" i="4"/>
  <c r="AG11" i="1"/>
  <c r="AF11" i="1"/>
  <c r="AB33" i="1"/>
  <c r="AB25" i="1"/>
  <c r="Y33" i="1" l="1"/>
  <c r="Y25" i="1"/>
  <c r="AD8" i="1"/>
  <c r="AD13" i="1" s="1"/>
  <c r="AE41" i="4"/>
  <c r="AE42" i="4"/>
  <c r="AE43" i="4" s="1"/>
  <c r="AI9" i="4"/>
  <c r="AI21" i="4"/>
  <c r="AI23" i="4"/>
  <c r="AH22" i="5"/>
  <c r="AI17" i="4"/>
  <c r="AI19" i="4"/>
  <c r="AH30" i="5"/>
  <c r="AH14" i="5"/>
  <c r="AH13" i="5"/>
  <c r="AI12" i="4"/>
  <c r="AI34" i="4"/>
  <c r="AI14" i="4"/>
  <c r="AI15" i="4" s="1"/>
  <c r="AG35" i="4"/>
  <c r="AG31" i="4"/>
  <c r="AG32" i="4" s="1"/>
  <c r="AG30" i="4"/>
  <c r="AG9" i="1"/>
  <c r="AG20" i="5"/>
  <c r="E39" i="5"/>
  <c r="D41" i="5"/>
  <c r="D43" i="5" s="1"/>
  <c r="C44" i="5"/>
  <c r="C45" i="5"/>
  <c r="AJ8" i="4"/>
  <c r="AI10" i="3"/>
  <c r="AI21" i="3"/>
  <c r="AD36" i="4"/>
  <c r="AD37" i="4"/>
  <c r="AD40" i="4" s="1"/>
  <c r="D29" i="1"/>
  <c r="D30" i="1" s="1"/>
  <c r="E10" i="5"/>
  <c r="E27" i="1"/>
  <c r="E28" i="1" s="1"/>
  <c r="F28" i="1" s="1"/>
  <c r="D16" i="5"/>
  <c r="D25" i="5" s="1"/>
  <c r="AH26" i="4"/>
  <c r="AF37" i="4"/>
  <c r="AA42" i="4"/>
  <c r="AA43" i="4" s="1"/>
  <c r="AA41" i="4"/>
  <c r="AH14" i="4"/>
  <c r="AH15" i="4" s="1"/>
  <c r="AH11" i="1"/>
  <c r="AB40" i="4"/>
  <c r="V13" i="1"/>
  <c r="Z8" i="1"/>
  <c r="L18" i="5"/>
  <c r="K18" i="5"/>
  <c r="J24" i="5"/>
  <c r="Y42" i="4"/>
  <c r="Y43" i="4" s="1"/>
  <c r="X8" i="1"/>
  <c r="X13" i="1" s="1"/>
  <c r="Y41" i="4"/>
  <c r="AC8" i="1" l="1"/>
  <c r="AC13" i="1" s="1"/>
  <c r="AD42" i="4"/>
  <c r="AD43" i="4" s="1"/>
  <c r="AD41" i="4"/>
  <c r="M18" i="5"/>
  <c r="L24" i="5"/>
  <c r="AF38" i="4"/>
  <c r="AF40" i="4"/>
  <c r="AG37" i="4"/>
  <c r="AG40" i="4"/>
  <c r="AG36" i="4"/>
  <c r="AH9" i="1"/>
  <c r="AH20" i="5"/>
  <c r="AH27" i="4"/>
  <c r="AH28" i="4"/>
  <c r="AH29" i="4"/>
  <c r="AI22" i="5"/>
  <c r="AJ23" i="4"/>
  <c r="AI30" i="5"/>
  <c r="AJ12" i="4"/>
  <c r="AJ26" i="4" s="1"/>
  <c r="AJ17" i="4"/>
  <c r="AJ19" i="4"/>
  <c r="AJ21" i="4"/>
  <c r="AI13" i="5"/>
  <c r="AJ9" i="4"/>
  <c r="AI14" i="5"/>
  <c r="AI11" i="1" s="1"/>
  <c r="AJ34" i="4"/>
  <c r="V33" i="1"/>
  <c r="Z33" i="1" s="1"/>
  <c r="Z13" i="1"/>
  <c r="V25" i="1"/>
  <c r="AA8" i="1"/>
  <c r="AB41" i="4"/>
  <c r="AB42" i="4"/>
  <c r="AB43" i="4" s="1"/>
  <c r="AI26" i="4"/>
  <c r="G10" i="5"/>
  <c r="F10" i="5"/>
  <c r="F27" i="1"/>
  <c r="E29" i="1"/>
  <c r="E30" i="1" s="1"/>
  <c r="E16" i="5"/>
  <c r="E25" i="5" s="1"/>
  <c r="F25" i="5" s="1"/>
  <c r="D44" i="5"/>
  <c r="D45" i="5"/>
  <c r="G39" i="5"/>
  <c r="F39" i="5"/>
  <c r="E41" i="5"/>
  <c r="X33" i="1"/>
  <c r="X25" i="1"/>
  <c r="AD33" i="1"/>
  <c r="AD25" i="1"/>
  <c r="K24" i="5"/>
  <c r="G27" i="1" l="1"/>
  <c r="G28" i="1" s="1"/>
  <c r="F29" i="1"/>
  <c r="F30" i="1" s="1"/>
  <c r="F16" i="5"/>
  <c r="AI27" i="4"/>
  <c r="AI28" i="4"/>
  <c r="AI29" i="4"/>
  <c r="AJ14" i="4"/>
  <c r="AJ15" i="4" s="1"/>
  <c r="N18" i="5"/>
  <c r="M24" i="5"/>
  <c r="H39" i="5"/>
  <c r="G41" i="5"/>
  <c r="G43" i="5" s="1"/>
  <c r="AA13" i="1"/>
  <c r="AE8" i="1"/>
  <c r="AE13" i="1" s="1"/>
  <c r="AJ27" i="4"/>
  <c r="AJ28" i="4"/>
  <c r="AF8" i="1"/>
  <c r="AF13" i="1" s="1"/>
  <c r="AG42" i="4"/>
  <c r="AG43" i="4" s="1"/>
  <c r="AG41" i="4"/>
  <c r="AI9" i="1"/>
  <c r="AI20" i="5"/>
  <c r="AF42" i="4"/>
  <c r="AF43" i="4" s="1"/>
  <c r="AF41" i="4"/>
  <c r="H27" i="1"/>
  <c r="H28" i="1" s="1"/>
  <c r="G29" i="1"/>
  <c r="G30" i="1" s="1"/>
  <c r="H10" i="5"/>
  <c r="G16" i="5"/>
  <c r="G25" i="5" s="1"/>
  <c r="AJ29" i="4"/>
  <c r="E43" i="5"/>
  <c r="F41" i="5"/>
  <c r="AH35" i="4"/>
  <c r="AH31" i="4"/>
  <c r="AH32" i="4" s="1"/>
  <c r="AH30" i="4"/>
  <c r="Z25" i="1"/>
  <c r="AC33" i="1"/>
  <c r="AC25" i="1"/>
  <c r="E44" i="5" l="1"/>
  <c r="F43" i="5"/>
  <c r="E45" i="5"/>
  <c r="I10" i="5"/>
  <c r="H29" i="1"/>
  <c r="H30" i="1" s="1"/>
  <c r="I27" i="1"/>
  <c r="I28" i="1" s="1"/>
  <c r="H16" i="5"/>
  <c r="H25" i="5" s="1"/>
  <c r="AJ35" i="4"/>
  <c r="AJ30" i="4"/>
  <c r="AJ31" i="4"/>
  <c r="AJ32" i="4" s="1"/>
  <c r="O18" i="5"/>
  <c r="N24" i="5"/>
  <c r="AF33" i="1"/>
  <c r="D9" i="6" s="1"/>
  <c r="AF25" i="1"/>
  <c r="AI35" i="4"/>
  <c r="AI31" i="4"/>
  <c r="AI32" i="4" s="1"/>
  <c r="AI30" i="4"/>
  <c r="AA33" i="1"/>
  <c r="AE33" i="1" s="1"/>
  <c r="C9" i="6" s="1"/>
  <c r="AA25" i="1"/>
  <c r="AE25" i="1" s="1"/>
  <c r="AH37" i="4"/>
  <c r="AH40" i="4" s="1"/>
  <c r="AH36" i="4"/>
  <c r="G44" i="5"/>
  <c r="G45" i="5"/>
  <c r="I39" i="5"/>
  <c r="H41" i="5"/>
  <c r="H43" i="5" s="1"/>
  <c r="AH42" i="4" l="1"/>
  <c r="AH43" i="4" s="1"/>
  <c r="AG8" i="1"/>
  <c r="AG13" i="1" s="1"/>
  <c r="AH41" i="4"/>
  <c r="AJ37" i="4"/>
  <c r="AJ40" i="4" s="1"/>
  <c r="AJ36" i="4"/>
  <c r="H44" i="5"/>
  <c r="H45" i="5"/>
  <c r="J39" i="5"/>
  <c r="I41" i="5"/>
  <c r="I43" i="5" s="1"/>
  <c r="AI37" i="4"/>
  <c r="AI40" i="4"/>
  <c r="AI36" i="4"/>
  <c r="J10" i="5"/>
  <c r="I29" i="1"/>
  <c r="I30" i="1" s="1"/>
  <c r="J27" i="1"/>
  <c r="J28" i="1" s="1"/>
  <c r="K28" i="1" s="1"/>
  <c r="I16" i="5"/>
  <c r="I25" i="5" s="1"/>
  <c r="F44" i="5"/>
  <c r="F45" i="5"/>
  <c r="P18" i="5"/>
  <c r="Q18" i="5"/>
  <c r="O24" i="5"/>
  <c r="AI8" i="1" l="1"/>
  <c r="AI13" i="1" s="1"/>
  <c r="AJ41" i="4"/>
  <c r="AJ42" i="4"/>
  <c r="K10" i="5"/>
  <c r="K27" i="1"/>
  <c r="J29" i="1"/>
  <c r="J30" i="1" s="1"/>
  <c r="L10" i="5"/>
  <c r="J16" i="5"/>
  <c r="J25" i="5" s="1"/>
  <c r="K25" i="5" s="1"/>
  <c r="P24" i="5"/>
  <c r="R18" i="5"/>
  <c r="Q24" i="5"/>
  <c r="AH8" i="1"/>
  <c r="AH13" i="1" s="1"/>
  <c r="AI42" i="4"/>
  <c r="AI43" i="4" s="1"/>
  <c r="AI41" i="4"/>
  <c r="AG33" i="1"/>
  <c r="E9" i="6" s="1"/>
  <c r="AG25" i="1"/>
  <c r="I45" i="5"/>
  <c r="I44" i="5"/>
  <c r="L39" i="5"/>
  <c r="K39" i="5"/>
  <c r="J41" i="5"/>
  <c r="M39" i="5" l="1"/>
  <c r="L41" i="5"/>
  <c r="L43" i="5" s="1"/>
  <c r="L29" i="1"/>
  <c r="M10" i="5"/>
  <c r="L16" i="5"/>
  <c r="L25" i="5" s="1"/>
  <c r="M27" i="1"/>
  <c r="M28" i="1" s="1"/>
  <c r="L27" i="1"/>
  <c r="L28" i="1" s="1"/>
  <c r="K29" i="1"/>
  <c r="K30" i="1" s="1"/>
  <c r="K16" i="5"/>
  <c r="AH33" i="1"/>
  <c r="F9" i="6" s="1"/>
  <c r="AH25" i="1"/>
  <c r="AJ43" i="4"/>
  <c r="J43" i="5"/>
  <c r="K41" i="5"/>
  <c r="S18" i="5"/>
  <c r="R24" i="5"/>
  <c r="AI33" i="1"/>
  <c r="G9" i="6" s="1"/>
  <c r="AI25" i="1"/>
  <c r="T18" i="5" l="1"/>
  <c r="S24" i="5"/>
  <c r="N10" i="5"/>
  <c r="M29" i="1"/>
  <c r="M30" i="1" s="1"/>
  <c r="N27" i="1"/>
  <c r="N28" i="1" s="1"/>
  <c r="M16" i="5"/>
  <c r="M25" i="5" s="1"/>
  <c r="K43" i="5"/>
  <c r="J45" i="5"/>
  <c r="J44" i="5"/>
  <c r="L30" i="1"/>
  <c r="L45" i="5"/>
  <c r="L44" i="5"/>
  <c r="N39" i="5"/>
  <c r="M41" i="5"/>
  <c r="M43" i="5" s="1"/>
  <c r="K45" i="5" l="1"/>
  <c r="K44" i="5"/>
  <c r="M45" i="5"/>
  <c r="M44" i="5"/>
  <c r="O39" i="5"/>
  <c r="N41" i="5"/>
  <c r="N43" i="5" s="1"/>
  <c r="O27" i="1"/>
  <c r="O28" i="1" s="1"/>
  <c r="P28" i="1" s="1"/>
  <c r="O10" i="5"/>
  <c r="N29" i="1"/>
  <c r="N30" i="1" s="1"/>
  <c r="N16" i="5"/>
  <c r="N25" i="5" s="1"/>
  <c r="T24" i="5"/>
  <c r="V18" i="5"/>
  <c r="U18" i="5"/>
  <c r="Q39" i="5" l="1"/>
  <c r="O41" i="5"/>
  <c r="P39" i="5"/>
  <c r="N44" i="5"/>
  <c r="N45" i="5"/>
  <c r="Q10" i="5"/>
  <c r="P27" i="1"/>
  <c r="P10" i="5"/>
  <c r="O29" i="1"/>
  <c r="O30" i="1" s="1"/>
  <c r="O16" i="5"/>
  <c r="O25" i="5" s="1"/>
  <c r="P25" i="5" s="1"/>
  <c r="W18" i="5"/>
  <c r="V24" i="5"/>
  <c r="U24" i="5"/>
  <c r="O43" i="5" l="1"/>
  <c r="P41" i="5"/>
  <c r="X18" i="5"/>
  <c r="W24" i="5"/>
  <c r="R39" i="5"/>
  <c r="Q41" i="5"/>
  <c r="Q43" i="5" s="1"/>
  <c r="Q27" i="1"/>
  <c r="Q28" i="1" s="1"/>
  <c r="P29" i="1"/>
  <c r="P30" i="1" s="1"/>
  <c r="P16" i="5"/>
  <c r="R27" i="1"/>
  <c r="R28" i="1" s="1"/>
  <c r="Q29" i="1"/>
  <c r="R10" i="5"/>
  <c r="Q16" i="5"/>
  <c r="Q25" i="5" s="1"/>
  <c r="Q45" i="5" l="1"/>
  <c r="Q44" i="5"/>
  <c r="S39" i="5"/>
  <c r="R41" i="5"/>
  <c r="R43" i="5" s="1"/>
  <c r="X24" i="5"/>
  <c r="Y18" i="5"/>
  <c r="S10" i="5"/>
  <c r="S27" i="1"/>
  <c r="S28" i="1" s="1"/>
  <c r="R29" i="1"/>
  <c r="R30" i="1" s="1"/>
  <c r="R16" i="5"/>
  <c r="R25" i="5" s="1"/>
  <c r="Q30" i="1"/>
  <c r="P43" i="5"/>
  <c r="O45" i="5"/>
  <c r="O44" i="5"/>
  <c r="T10" i="5" l="1"/>
  <c r="T27" i="1"/>
  <c r="T28" i="1" s="1"/>
  <c r="U28" i="1" s="1"/>
  <c r="S29" i="1"/>
  <c r="S30" i="1" s="1"/>
  <c r="S16" i="5"/>
  <c r="S25" i="5" s="1"/>
  <c r="AA18" i="5"/>
  <c r="Z18" i="5"/>
  <c r="Y24" i="5"/>
  <c r="R44" i="5"/>
  <c r="R45" i="5"/>
  <c r="P44" i="5"/>
  <c r="P45" i="5"/>
  <c r="T39" i="5"/>
  <c r="S41" i="5"/>
  <c r="S43" i="5" s="1"/>
  <c r="Z24" i="5" l="1"/>
  <c r="AB18" i="5"/>
  <c r="AA24" i="5"/>
  <c r="S44" i="5"/>
  <c r="S45" i="5"/>
  <c r="V39" i="5"/>
  <c r="T41" i="5"/>
  <c r="U39" i="5"/>
  <c r="T29" i="1"/>
  <c r="T30" i="1" s="1"/>
  <c r="T16" i="5"/>
  <c r="T25" i="5" s="1"/>
  <c r="U25" i="5" s="1"/>
  <c r="U27" i="1"/>
  <c r="U10" i="5"/>
  <c r="V10" i="5"/>
  <c r="U41" i="5" l="1"/>
  <c r="T43" i="5"/>
  <c r="W39" i="5"/>
  <c r="V41" i="5"/>
  <c r="V43" i="5" s="1"/>
  <c r="W27" i="1"/>
  <c r="W28" i="1" s="1"/>
  <c r="V29" i="1"/>
  <c r="V30" i="1" s="1"/>
  <c r="W10" i="5"/>
  <c r="V16" i="5"/>
  <c r="V25" i="5" s="1"/>
  <c r="U29" i="1"/>
  <c r="U30" i="1" s="1"/>
  <c r="V27" i="1"/>
  <c r="V28" i="1" s="1"/>
  <c r="U16" i="5"/>
  <c r="AC18" i="5"/>
  <c r="AB24" i="5"/>
  <c r="X10" i="5" l="1"/>
  <c r="X27" i="1"/>
  <c r="X28" i="1" s="1"/>
  <c r="W29" i="1"/>
  <c r="W30" i="1" s="1"/>
  <c r="W16" i="5"/>
  <c r="W25" i="5" s="1"/>
  <c r="V45" i="5"/>
  <c r="V44" i="5"/>
  <c r="AD18" i="5"/>
  <c r="AC24" i="5"/>
  <c r="X39" i="5"/>
  <c r="W41" i="5"/>
  <c r="W43" i="5" s="1"/>
  <c r="T44" i="5"/>
  <c r="T45" i="5"/>
  <c r="U43" i="5"/>
  <c r="AD24" i="5" l="1"/>
  <c r="AE18" i="5"/>
  <c r="AF18" i="5"/>
  <c r="U44" i="5"/>
  <c r="U45" i="5"/>
  <c r="W45" i="5"/>
  <c r="W44" i="5"/>
  <c r="Y10" i="5"/>
  <c r="X29" i="1"/>
  <c r="X30" i="1" s="1"/>
  <c r="X16" i="5"/>
  <c r="X25" i="5" s="1"/>
  <c r="Y27" i="1"/>
  <c r="Y28" i="1" s="1"/>
  <c r="Z28" i="1" s="1"/>
  <c r="Y39" i="5"/>
  <c r="X41" i="5"/>
  <c r="X43" i="5" s="1"/>
  <c r="AA39" i="5" l="1"/>
  <c r="Y41" i="5"/>
  <c r="Z39" i="5"/>
  <c r="Z10" i="5"/>
  <c r="Z27" i="1"/>
  <c r="AA10" i="5"/>
  <c r="Y29" i="1"/>
  <c r="Y30" i="1" s="1"/>
  <c r="Y16" i="5"/>
  <c r="Y25" i="5" s="1"/>
  <c r="Z25" i="5" s="1"/>
  <c r="X44" i="5"/>
  <c r="X45" i="5"/>
  <c r="AE24" i="5"/>
  <c r="AG18" i="5"/>
  <c r="AF24" i="5"/>
  <c r="AB10" i="5" l="1"/>
  <c r="AB27" i="1"/>
  <c r="AB28" i="1" s="1"/>
  <c r="AA29" i="1"/>
  <c r="AA16" i="5"/>
  <c r="AA25" i="5" s="1"/>
  <c r="AA27" i="1"/>
  <c r="AA28" i="1" s="1"/>
  <c r="Z29" i="1"/>
  <c r="Z30" i="1" s="1"/>
  <c r="Z16" i="5"/>
  <c r="AH18" i="5"/>
  <c r="AG24" i="5"/>
  <c r="Z41" i="5"/>
  <c r="Y43" i="5"/>
  <c r="AB39" i="5"/>
  <c r="AA41" i="5"/>
  <c r="AI18" i="5" l="1"/>
  <c r="AI24" i="5" s="1"/>
  <c r="AH24" i="5"/>
  <c r="AA30" i="1"/>
  <c r="AA43" i="5"/>
  <c r="C22" i="6"/>
  <c r="C24" i="6"/>
  <c r="C26" i="6" s="1"/>
  <c r="Y44" i="5"/>
  <c r="Y45" i="5"/>
  <c r="Z43" i="5"/>
  <c r="AB41" i="5"/>
  <c r="AB43" i="5" s="1"/>
  <c r="AC39" i="5"/>
  <c r="AB29" i="1"/>
  <c r="AB30" i="1" s="1"/>
  <c r="AC27" i="1"/>
  <c r="AC28" i="1" s="1"/>
  <c r="AC10" i="5"/>
  <c r="AB16" i="5"/>
  <c r="AB25" i="5" s="1"/>
  <c r="Z44" i="5" l="1"/>
  <c r="Z45" i="5"/>
  <c r="D58" i="6"/>
  <c r="F81" i="6"/>
  <c r="E65" i="6"/>
  <c r="E66" i="6" s="1"/>
  <c r="D72" i="6" s="1"/>
  <c r="D74" i="6" s="1"/>
  <c r="D76" i="6" s="1"/>
  <c r="AC29" i="1"/>
  <c r="AC30" i="1" s="1"/>
  <c r="AD27" i="1"/>
  <c r="AD28" i="1" s="1"/>
  <c r="AE28" i="1" s="1"/>
  <c r="AD10" i="5"/>
  <c r="AC16" i="5"/>
  <c r="AC25" i="5" s="1"/>
  <c r="AA44" i="5"/>
  <c r="AA45" i="5"/>
  <c r="AD39" i="5"/>
  <c r="AC41" i="5"/>
  <c r="AC43" i="5" s="1"/>
  <c r="AB44" i="5"/>
  <c r="AB45" i="5"/>
  <c r="AF10" i="5" l="1"/>
  <c r="AD29" i="1"/>
  <c r="AD30" i="1" s="1"/>
  <c r="AE27" i="1"/>
  <c r="AE10" i="5"/>
  <c r="AD16" i="5"/>
  <c r="AD25" i="5" s="1"/>
  <c r="AE25" i="5" s="1"/>
  <c r="G81" i="6"/>
  <c r="F83" i="6"/>
  <c r="E81" i="6"/>
  <c r="F84" i="6"/>
  <c r="F82" i="6"/>
  <c r="AC44" i="5"/>
  <c r="AC45" i="5"/>
  <c r="AD41" i="5"/>
  <c r="AF39" i="5"/>
  <c r="AE39" i="5"/>
  <c r="H81" i="6" l="1"/>
  <c r="G84" i="6"/>
  <c r="G83" i="6"/>
  <c r="G82" i="6"/>
  <c r="AG39" i="5"/>
  <c r="AF41" i="5"/>
  <c r="AF43" i="5" s="1"/>
  <c r="AE16" i="5"/>
  <c r="AE29" i="1"/>
  <c r="AE30" i="1" s="1"/>
  <c r="AF27" i="1"/>
  <c r="AF28" i="1" s="1"/>
  <c r="D81" i="6"/>
  <c r="E82" i="6"/>
  <c r="E84" i="6"/>
  <c r="E83" i="6"/>
  <c r="AE41" i="5"/>
  <c r="AD43" i="5"/>
  <c r="AG10" i="5"/>
  <c r="AF29" i="1"/>
  <c r="AG27" i="1"/>
  <c r="AG28" i="1" s="1"/>
  <c r="AF16" i="5"/>
  <c r="AF25" i="5" s="1"/>
  <c r="D84" i="6" l="1"/>
  <c r="D82" i="6"/>
  <c r="D83" i="6"/>
  <c r="AF30" i="1"/>
  <c r="AG29" i="1"/>
  <c r="AG30" i="1" s="1"/>
  <c r="AH10" i="5"/>
  <c r="AH27" i="1"/>
  <c r="AH28" i="1" s="1"/>
  <c r="AG16" i="5"/>
  <c r="AG25" i="5" s="1"/>
  <c r="AF45" i="5"/>
  <c r="AF44" i="5"/>
  <c r="AD45" i="5"/>
  <c r="AD44" i="5"/>
  <c r="AE43" i="5"/>
  <c r="AH39" i="5"/>
  <c r="AG41" i="5"/>
  <c r="AG43" i="5" s="1"/>
  <c r="H82" i="6"/>
  <c r="H84" i="6"/>
  <c r="H83" i="6"/>
  <c r="AH29" i="1" l="1"/>
  <c r="AH30" i="1" s="1"/>
  <c r="AI27" i="1"/>
  <c r="AI28" i="1" s="1"/>
  <c r="AI10" i="5"/>
  <c r="AH16" i="5"/>
  <c r="AH25" i="5" s="1"/>
  <c r="AG44" i="5"/>
  <c r="AG45" i="5"/>
  <c r="AE44" i="5"/>
  <c r="AE45" i="5"/>
  <c r="AI39" i="5"/>
  <c r="AI41" i="5" s="1"/>
  <c r="AI43" i="5" s="1"/>
  <c r="AH41" i="5"/>
  <c r="AH43" i="5" s="1"/>
  <c r="AH44" i="5" l="1"/>
  <c r="AH45" i="5"/>
  <c r="AI29" i="1"/>
  <c r="AI30" i="1" s="1"/>
  <c r="AI16" i="5"/>
  <c r="AI25" i="5" s="1"/>
  <c r="AI45" i="5" s="1"/>
  <c r="AI4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E66" authorId="0" shapeId="0" xr:uid="{00000000-0006-0000-0100-000001000000}">
      <text>
        <r>
          <rPr>
            <b/>
            <sz val="10"/>
            <color indexed="81"/>
            <rFont val="Calibri"/>
            <family val="2"/>
          </rPr>
          <t>Assuming you are in mid or late 2016 use 4 years instead of 5 years to discount.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00000000-0006-0000-0500-000001000000}">
      <text>
        <r>
          <rPr>
            <sz val="10"/>
            <color indexed="81"/>
            <rFont val="Calibri"/>
            <family val="2"/>
          </rPr>
          <t xml:space="preserve">Remember that the Income Statement doesn’t reflect the change in our cash balance because the change in the cash balance on the Balance Sheet is not equal to the net income from the Income Statement. Therefore, the Cash Flow Statement simply lets you know why the change in cash is different from the change in income. This is why we start with Net Income at the top of the Cash Flow Statement and then we end with the cash balance on the Balance Sheet at the end of the Cash Flow Statement. 
</t>
        </r>
      </text>
    </comment>
    <comment ref="A7" authorId="0" shapeId="0" xr:uid="{00000000-0006-0000-0500-000002000000}">
      <text>
        <r>
          <rPr>
            <sz val="10"/>
            <color indexed="81"/>
            <rFont val="Calibri"/>
            <family val="2"/>
          </rPr>
          <t xml:space="preserve">Operating Activities are basically all items that are </t>
        </r>
        <r>
          <rPr>
            <u/>
            <sz val="10"/>
            <color indexed="81"/>
            <rFont val="Calibri"/>
            <family val="2"/>
          </rPr>
          <t>less than one year</t>
        </r>
        <r>
          <rPr>
            <sz val="10"/>
            <color indexed="81"/>
            <rFont val="Calibri"/>
            <family val="2"/>
          </rPr>
          <t xml:space="preserve"> that are </t>
        </r>
        <r>
          <rPr>
            <u/>
            <sz val="10"/>
            <color indexed="81"/>
            <rFont val="Calibri"/>
            <family val="2"/>
          </rPr>
          <t>non-cash items</t>
        </r>
        <r>
          <rPr>
            <sz val="10"/>
            <color indexed="81"/>
            <rFont val="Calibri"/>
            <family val="2"/>
          </rPr>
          <t xml:space="preserve"> from the Income Statement and the Balance Sheet. </t>
        </r>
      </text>
    </comment>
    <comment ref="A8" authorId="0" shapeId="0" xr:uid="{00000000-0006-0000-0500-000003000000}">
      <text>
        <r>
          <rPr>
            <sz val="10"/>
            <color indexed="81"/>
            <rFont val="Calibri"/>
            <family val="2"/>
          </rPr>
          <t xml:space="preserve">You already calculated net income when you completed the Income Statement Exercise. Therefore, we are simply pulling this number off of the Income Statement tab in this exercise, which is why it is shaded in green. 
This is 'GAAP' Net Income. GAAP Net Income includes all accounting entires, including non cash and non repeating items. We use GAAP when calculating Free Cash Flow as Non-GAAP Net Income already ignores non cash items and non ongoing items. 
</t>
        </r>
      </text>
    </comment>
    <comment ref="A9" authorId="0" shapeId="0" xr:uid="{00000000-0006-0000-0500-000004000000}">
      <text>
        <r>
          <rPr>
            <sz val="10"/>
            <color indexed="81"/>
            <rFont val="Calibri"/>
            <family val="2"/>
          </rPr>
          <t xml:space="preserve">This is a non cash expense so we add it back to our GAAP Net Income. 
</t>
        </r>
      </text>
    </comment>
    <comment ref="A10" authorId="0" shapeId="0" xr:uid="{00000000-0006-0000-0500-000005000000}">
      <text>
        <r>
          <rPr>
            <sz val="10"/>
            <color indexed="81"/>
            <rFont val="Calibri"/>
            <family val="2"/>
          </rPr>
          <t xml:space="preserve">If a customer bought a product from us but hasn’t paid for it yet, then this is called 'Accounts Receivable.' Since the sale of the product didn't give us the benefit of collecting cash for it (yet), we need to deduct cash for Accounts Receivable in our Cash Flow Statement whenever Accounts Receivable increases. The opposite holds true when Accounts Receivble declines (because when it declines, it means that the customer paid us and therefore, cash goes up). 
</t>
        </r>
      </text>
    </comment>
    <comment ref="A11" authorId="0" shapeId="0" xr:uid="{00000000-0006-0000-0500-000006000000}">
      <text>
        <r>
          <rPr>
            <sz val="10"/>
            <color indexed="81"/>
            <rFont val="Calibri"/>
            <family val="2"/>
          </rPr>
          <t xml:space="preserve">If we built more stuff and put it in inventory….and if it hasn’t been sold yet, then it hurts our cash balance. Therefore, if inventory increases, we need to reduce it from our cash balance and vice versa. 
</t>
        </r>
      </text>
    </comment>
    <comment ref="A12" authorId="0" shapeId="0" xr:uid="{00000000-0006-0000-0500-000007000000}">
      <text>
        <r>
          <rPr>
            <sz val="10"/>
            <color indexed="81"/>
            <rFont val="Calibri"/>
            <family val="2"/>
          </rPr>
          <t xml:space="preserve">If we see in an increase in the amount of money we owe others (meaning Accounts Payable), then we get a temporary boost in cash flow until we pay of the Accounts Payable item. 
</t>
        </r>
      </text>
    </comment>
    <comment ref="A13" authorId="0" shapeId="0" xr:uid="{00000000-0006-0000-0500-000008000000}">
      <text>
        <r>
          <rPr>
            <sz val="10"/>
            <color indexed="81"/>
            <rFont val="Calibri"/>
            <family val="2"/>
          </rPr>
          <t xml:space="preserve">This is Net Income plus all of the non cash items added back, which equals the change in cash from operating our company (again, it is items that are less than one year).
</t>
        </r>
      </text>
    </comment>
    <comment ref="A16" authorId="0" shapeId="0" xr:uid="{00000000-0006-0000-0500-000009000000}">
      <text>
        <r>
          <rPr>
            <sz val="10"/>
            <color indexed="81"/>
            <rFont val="Calibri"/>
            <family val="2"/>
          </rPr>
          <t xml:space="preserve">If we bought equipmnent or machinery, then this is an investment in our business. Hence it is called an Investing Activity, which is a cash drain given the cash outflow to purchase the equipment.
Please see the Balance Sheet for the Capex calculation.
</t>
        </r>
      </text>
    </comment>
    <comment ref="A19" authorId="0" shapeId="0" xr:uid="{00000000-0006-0000-0500-00000A000000}">
      <text>
        <r>
          <rPr>
            <sz val="10"/>
            <color indexed="81"/>
            <rFont val="Calibri"/>
            <family val="2"/>
          </rPr>
          <t xml:space="preserve">This section is called Financiang Activities as we are financing our growth. </t>
        </r>
      </text>
    </comment>
    <comment ref="A20" authorId="0" shapeId="0" xr:uid="{00000000-0006-0000-0500-00000B000000}">
      <text>
        <r>
          <rPr>
            <sz val="10"/>
            <color indexed="81"/>
            <rFont val="Calibri"/>
            <family val="2"/>
          </rPr>
          <t xml:space="preserve">If we see a decrease in short or long term debt, then this means we are paying back debt, which means our cash balance declines to retire or pay back this debt. </t>
        </r>
      </text>
    </comment>
    <comment ref="A22" authorId="0" shapeId="0" xr:uid="{00000000-0006-0000-0500-00000C000000}">
      <text>
        <r>
          <rPr>
            <sz val="10"/>
            <color indexed="81"/>
            <rFont val="Calibri"/>
            <family val="2"/>
          </rPr>
          <t xml:space="preserve">If we buy back shares then the common shares balance decreases and so does our cash as we used cash to buy them back. </t>
        </r>
      </text>
    </comment>
    <comment ref="A25" authorId="0" shapeId="0" xr:uid="{00000000-0006-0000-0500-00000D000000}">
      <text>
        <r>
          <rPr>
            <sz val="10"/>
            <color indexed="81"/>
            <rFont val="Calibri"/>
            <family val="2"/>
          </rPr>
          <t xml:space="preserve">The change in cash is the addition of all 3 categories above: </t>
        </r>
        <r>
          <rPr>
            <b/>
            <sz val="10"/>
            <color indexed="81"/>
            <rFont val="Calibri"/>
            <family val="2"/>
          </rPr>
          <t>Net Cash from Operating Activities + Net Cash from Investing Activities + Net Change from Financing Activities.</t>
        </r>
        <r>
          <rPr>
            <sz val="10"/>
            <color indexed="81"/>
            <rFont val="Calibri"/>
            <family val="2"/>
          </rPr>
          <t xml:space="preserve"> 
Please don’t memorize accounting. Instead, please understand it so that you won't foget. Thanks</t>
        </r>
      </text>
    </comment>
    <comment ref="A27" authorId="0" shapeId="0" xr:uid="{00000000-0006-0000-0500-00000E000000}">
      <text>
        <r>
          <rPr>
            <sz val="10"/>
            <color indexed="81"/>
            <rFont val="Calibri"/>
            <family val="2"/>
          </rPr>
          <t>This is from the previous period Balance Sheet cash balance.</t>
        </r>
      </text>
    </comment>
    <comment ref="A28" authorId="0" shapeId="0" xr:uid="{00000000-0006-0000-0500-00000F000000}">
      <text>
        <r>
          <rPr>
            <sz val="10"/>
            <color indexed="81"/>
            <rFont val="Calibri"/>
            <family val="2"/>
          </rPr>
          <t>If we take the cash balance from the previous Balance Sheet's cash line item and add the Net Increase (or Decrease) in Cash from this Cash Flow Statement, then we get the cash balance at the end of this current Balance Sheet. This is a great way to check to see if your Cash Flow Statement is correct.</t>
        </r>
      </text>
    </comment>
    <comment ref="A32" authorId="0" shapeId="0" xr:uid="{00000000-0006-0000-0500-000010000000}">
      <text>
        <r>
          <rPr>
            <b/>
            <sz val="10"/>
            <color indexed="81"/>
            <rFont val="Calibri"/>
            <family val="2"/>
          </rPr>
          <t>P</t>
        </r>
        <r>
          <rPr>
            <b/>
            <u/>
            <sz val="10"/>
            <color indexed="81"/>
            <rFont val="Calibri"/>
            <family val="2"/>
          </rPr>
          <t>lease ignore this section for now:</t>
        </r>
        <r>
          <rPr>
            <b/>
            <sz val="10"/>
            <color indexed="81"/>
            <rFont val="Calibri"/>
            <family val="2"/>
          </rPr>
          <t xml:space="preserve"> </t>
        </r>
        <r>
          <rPr>
            <sz val="10"/>
            <color indexed="81"/>
            <rFont val="Calibri"/>
            <family val="2"/>
          </rPr>
          <t xml:space="preserve">as we will use this calculation of Free Cash Flow (FCF) in the Discounted Cash Flow (DCF) valuation section. Thanks
</t>
        </r>
      </text>
    </comment>
  </commentList>
</comments>
</file>

<file path=xl/sharedStrings.xml><?xml version="1.0" encoding="utf-8"?>
<sst xmlns="http://schemas.openxmlformats.org/spreadsheetml/2006/main" count="373" uniqueCount="188">
  <si>
    <t xml:space="preserve">  Cash Flow Statement</t>
  </si>
  <si>
    <t xml:space="preserve">        $ Values are in $'000s</t>
  </si>
  <si>
    <t xml:space="preserve">                       Blue = hard coded (not calculated)</t>
  </si>
  <si>
    <t xml:space="preserve">                       Green = from other tabs</t>
  </si>
  <si>
    <t xml:space="preserve">  Cash Flow Statement:         $ Values are in $'000s</t>
  </si>
  <si>
    <t>FY</t>
  </si>
  <si>
    <t>FYE</t>
  </si>
  <si>
    <t>1Q11A</t>
  </si>
  <si>
    <t>2Q11A</t>
  </si>
  <si>
    <t>3Q11A</t>
  </si>
  <si>
    <t>4Q11A</t>
  </si>
  <si>
    <t>1Q12A</t>
  </si>
  <si>
    <t>2Q12A</t>
  </si>
  <si>
    <t>3Q12A</t>
  </si>
  <si>
    <t>4Q12A</t>
  </si>
  <si>
    <t>1Q13A</t>
  </si>
  <si>
    <t>2Q13A</t>
  </si>
  <si>
    <t>3Q13A</t>
  </si>
  <si>
    <t>4Q13A</t>
  </si>
  <si>
    <t>1Q14A</t>
  </si>
  <si>
    <t>2Q14A</t>
  </si>
  <si>
    <t>3Q14A</t>
  </si>
  <si>
    <t>4Q14A</t>
  </si>
  <si>
    <t>1Q15A</t>
  </si>
  <si>
    <t>2Q15A</t>
  </si>
  <si>
    <t>3Q15A</t>
  </si>
  <si>
    <t>4Q15A</t>
  </si>
  <si>
    <t>1Q16E</t>
  </si>
  <si>
    <t>2Q16E</t>
  </si>
  <si>
    <t>3Q16E</t>
  </si>
  <si>
    <t>4Q16E</t>
  </si>
  <si>
    <t>2016e</t>
  </si>
  <si>
    <t>2017e</t>
  </si>
  <si>
    <t>2018e</t>
  </si>
  <si>
    <t>2019e</t>
  </si>
  <si>
    <t>2020e</t>
  </si>
  <si>
    <t>Operating Activities</t>
  </si>
  <si>
    <t xml:space="preserve">Net Income </t>
  </si>
  <si>
    <t>Increase in depreciation (+)</t>
  </si>
  <si>
    <t>Increase in Accounts Receivable (-)</t>
  </si>
  <si>
    <t>N/A</t>
  </si>
  <si>
    <t>Increase in Inventory (-)</t>
  </si>
  <si>
    <t>Increase in Accounts Payable (+)</t>
  </si>
  <si>
    <t>Net Cash From Operating Activities</t>
  </si>
  <si>
    <t>Investing Activities</t>
  </si>
  <si>
    <t>Purchases of equipment (same here as 'Capex')</t>
  </si>
  <si>
    <t>Net Cash From Investing Activities</t>
  </si>
  <si>
    <t>Financing Activities</t>
  </si>
  <si>
    <t>Increase in Short Term Debt (+)</t>
  </si>
  <si>
    <t>Increase in Long Term Debt (+)</t>
  </si>
  <si>
    <t>Increase in Common Shares (+)</t>
  </si>
  <si>
    <t>Net Cash From Financing Activities</t>
  </si>
  <si>
    <t xml:space="preserve">Net Increase (Decrease) in Cash </t>
  </si>
  <si>
    <t>Cash at beginning of period</t>
  </si>
  <si>
    <t>Cash at ending of period</t>
  </si>
  <si>
    <t>Cash From Our Balance Sheet</t>
  </si>
  <si>
    <t xml:space="preserve">Does $ from Our Balance Sheet reflected in our $ here? </t>
  </si>
  <si>
    <t>Free Cash Flow (this is Net Cash from Operating Activities - Capex)</t>
  </si>
  <si>
    <t xml:space="preserve">          $ Values are in $'000s</t>
  </si>
  <si>
    <t xml:space="preserve">                         Green = from other tabs</t>
  </si>
  <si>
    <t>2016E</t>
  </si>
  <si>
    <t>2017E</t>
  </si>
  <si>
    <t>2018E</t>
  </si>
  <si>
    <t>2019E</t>
  </si>
  <si>
    <t>2020E</t>
  </si>
  <si>
    <t>Revenue</t>
  </si>
  <si>
    <t xml:space="preserve">Assume Market Cap today = </t>
  </si>
  <si>
    <t xml:space="preserve">Assume Stock Price today = </t>
  </si>
  <si>
    <t>Discounted Cash Flow Price Target Model</t>
  </si>
  <si>
    <t xml:space="preserve">Free Cash Flow (FCF): </t>
  </si>
  <si>
    <t xml:space="preserve">Weighted Average Cost of Capital: </t>
  </si>
  <si>
    <t>=</t>
  </si>
  <si>
    <t>* Cost of Equity x % of the Capital Structure that is Equity (Market Cap)</t>
  </si>
  <si>
    <t>+</t>
  </si>
  <si>
    <t xml:space="preserve">** Cost of Debt  x % of the Capital Structure that is Debt </t>
  </si>
  <si>
    <t>Cost of Equity:</t>
  </si>
  <si>
    <t>Risk Free Rate</t>
  </si>
  <si>
    <t>Beta * (Stock Market Return - Risk Free Rate)</t>
  </si>
  <si>
    <t>2.5%</t>
  </si>
  <si>
    <t>Assume Beta=</t>
  </si>
  <si>
    <t>Assume Risk Free Rate =</t>
  </si>
  <si>
    <t>2 * (8.5% - 2.5%)</t>
  </si>
  <si>
    <t xml:space="preserve">Assume Stock Market Return = </t>
  </si>
  <si>
    <t>Cost of Debt:</t>
  </si>
  <si>
    <t>Cost of Debt * (1-0.3)</t>
  </si>
  <si>
    <t>Assume Debt Cost=</t>
  </si>
  <si>
    <t>5% * (1-0.30)</t>
  </si>
  <si>
    <t xml:space="preserve">NPV = </t>
  </si>
  <si>
    <t>Long Term Growth =</t>
  </si>
  <si>
    <t>Terminal Value =</t>
  </si>
  <si>
    <t>TV Discounted =</t>
  </si>
  <si>
    <t>Target Equity Value =</t>
  </si>
  <si>
    <t>Less Debt =</t>
  </si>
  <si>
    <t>Target Value =</t>
  </si>
  <si>
    <t>Shares =</t>
  </si>
  <si>
    <t>Target per share</t>
  </si>
  <si>
    <r>
      <rPr>
        <sz val="18"/>
        <color rgb="FF00B050"/>
        <rFont val="Helvetica-Narrow"/>
      </rPr>
      <t>Green</t>
    </r>
    <r>
      <rPr>
        <sz val="18"/>
        <rFont val="Helvetica-Narrow"/>
        <family val="2"/>
      </rPr>
      <t xml:space="preserve"> = Bullish</t>
    </r>
  </si>
  <si>
    <r>
      <rPr>
        <sz val="18"/>
        <color rgb="FFFFC000"/>
        <rFont val="Helvetica-Narrow"/>
      </rPr>
      <t>Orange</t>
    </r>
    <r>
      <rPr>
        <sz val="18"/>
        <rFont val="Helvetica-Narrow"/>
        <family val="2"/>
      </rPr>
      <t xml:space="preserve"> = Base Case</t>
    </r>
  </si>
  <si>
    <r>
      <rPr>
        <sz val="18"/>
        <color rgb="FFFF0000"/>
        <rFont val="Helvetica-Narrow"/>
        <family val="2"/>
      </rPr>
      <t xml:space="preserve">  Red</t>
    </r>
    <r>
      <rPr>
        <sz val="18"/>
        <rFont val="Helvetica-Narrow"/>
        <family val="2"/>
      </rPr>
      <t xml:space="preserve"> = Bearish Case</t>
    </r>
  </si>
  <si>
    <t xml:space="preserve">  Balance Sheet</t>
  </si>
  <si>
    <t>Balance Sheet (in '000s).</t>
  </si>
  <si>
    <t>Current assets</t>
  </si>
  <si>
    <t xml:space="preserve"> Cash and cash equivalents</t>
  </si>
  <si>
    <t xml:space="preserve">  Short-term investments </t>
  </si>
  <si>
    <t xml:space="preserve">  Accounts receivable</t>
  </si>
  <si>
    <t>Accounts Receivable as a % of revenue</t>
  </si>
  <si>
    <t xml:space="preserve">  Inventory</t>
  </si>
  <si>
    <t>Inventory as a % of revenue</t>
  </si>
  <si>
    <t>Total Current Assets</t>
  </si>
  <si>
    <t>Long Term Assets</t>
  </si>
  <si>
    <t>**Equipment we own, net of accumulated depreciation and inclusive of capex.</t>
  </si>
  <si>
    <t>Here is How We Calculate Capex (same as Purchase of Equipment)</t>
  </si>
  <si>
    <t>Depreciation (linked to the Income Statement)</t>
  </si>
  <si>
    <t>Capex (we need to calculate this here as it feeds into the C.F. Statement)</t>
  </si>
  <si>
    <t>Capex as a % of revenue</t>
  </si>
  <si>
    <t>Machine</t>
  </si>
  <si>
    <t>Total Long Term Assets</t>
  </si>
  <si>
    <t>TOTAL ASSETS</t>
  </si>
  <si>
    <t>Current liabilities</t>
  </si>
  <si>
    <t xml:space="preserve">  Accounts payable</t>
  </si>
  <si>
    <t>Accounts Payable as a % of revenue</t>
  </si>
  <si>
    <t xml:space="preserve">  Short-term debt</t>
  </si>
  <si>
    <t>Total Current Liabilities</t>
  </si>
  <si>
    <t>Long Term Liabilities</t>
  </si>
  <si>
    <t>Long-term debt</t>
  </si>
  <si>
    <t>Total Long Term Liabilities</t>
  </si>
  <si>
    <t>TOTAL LIABILITIES</t>
  </si>
  <si>
    <t>Retained Earnings</t>
  </si>
  <si>
    <t>Common Shares</t>
  </si>
  <si>
    <t>TOTAL SHAREHOLDER'S EQUITY</t>
  </si>
  <si>
    <t>TOTAL LIABILITIES AND SHAREHOLDERS' EQUITY</t>
  </si>
  <si>
    <t>Do Assets = Liabilities + Equity?</t>
  </si>
  <si>
    <t xml:space="preserve">** The equipment that we own is equal to the amount of equipment we owned in the previous quarter minus the amount tthat he equipment has depreciated since the previous quarter PLUS the capex we spent to buy more equipment. Please see the math/logic in the cells in the Equipment section above under Long Term Assets. Thanks
</t>
  </si>
  <si>
    <t>Income Statement (Revenue from Previous Tab)</t>
  </si>
  <si>
    <t xml:space="preserve">         $ Values are in $'000s</t>
  </si>
  <si>
    <t>Blue = hard coded (not calculated)</t>
  </si>
  <si>
    <t xml:space="preserve"> Green = from previous tab: "Revenue (More Detail)"</t>
  </si>
  <si>
    <t>YOY change</t>
  </si>
  <si>
    <t>QOQ change</t>
  </si>
  <si>
    <t>COGS</t>
  </si>
  <si>
    <t>% of sales</t>
  </si>
  <si>
    <t>Gross profit</t>
  </si>
  <si>
    <t>Gross margin</t>
  </si>
  <si>
    <t xml:space="preserve">Sales and marketing </t>
  </si>
  <si>
    <t>Product development</t>
  </si>
  <si>
    <t>General and administrative</t>
  </si>
  <si>
    <t xml:space="preserve">Depreciation </t>
  </si>
  <si>
    <t>Total expenses</t>
  </si>
  <si>
    <t>Yoy Change</t>
  </si>
  <si>
    <t>Income (loss) from operations</t>
  </si>
  <si>
    <t>EBITDA</t>
  </si>
  <si>
    <t>Other income (expense), net</t>
  </si>
  <si>
    <t>GAAP Income (loss) before income taxes</t>
  </si>
  <si>
    <t>GAAP Provision (benefit) for income taxes</t>
  </si>
  <si>
    <t>Tax rate</t>
  </si>
  <si>
    <t>GAAP Net income (loss)</t>
  </si>
  <si>
    <t>GAAP EPS*</t>
  </si>
  <si>
    <t>GAAP Shares</t>
  </si>
  <si>
    <t xml:space="preserve">* We will add Non-GAAP EPS in the valuation section. </t>
  </si>
  <si>
    <t>Revenue Breakdown (feeds into the Income Statement on the next tab)</t>
  </si>
  <si>
    <t xml:space="preserve">                                   Blue = hard coded (not calculated)</t>
  </si>
  <si>
    <t xml:space="preserve">                                   SOURCE OF ALL DATA: EARNINGS PRESS RELEASE FROM  IR WEBSITE OR SEC.GOV FILINGS</t>
  </si>
  <si>
    <t>Fye</t>
  </si>
  <si>
    <t>Sector Breakdown of Revenue</t>
  </si>
  <si>
    <t xml:space="preserve"> </t>
  </si>
  <si>
    <t>Total Revenue</t>
  </si>
  <si>
    <t>REVENUE LINE ITEM #1 OF 2</t>
  </si>
  <si>
    <t>% of total</t>
  </si>
  <si>
    <t>REVENUE LINE ITEM #2 OF 2</t>
  </si>
  <si>
    <t xml:space="preserve">Here is the answer! </t>
  </si>
  <si>
    <t>Step 3:</t>
  </si>
  <si>
    <t>As always, please send me questions if you have any. Thanks</t>
  </si>
  <si>
    <t>Step 1 (Optional):</t>
  </si>
  <si>
    <t xml:space="preserve">Step 2: </t>
  </si>
  <si>
    <t>Step 4:</t>
  </si>
  <si>
    <r>
      <rPr>
        <b/>
        <u/>
        <sz val="10"/>
        <rFont val="Arial"/>
        <family val="2"/>
      </rPr>
      <t>Please note</t>
    </r>
    <r>
      <rPr>
        <sz val="12"/>
        <color theme="1"/>
        <rFont val="Calibri"/>
        <family val="2"/>
        <scheme val="minor"/>
      </rPr>
      <t>: We will cover more valuation methodologies in future sections in this course.</t>
    </r>
  </si>
  <si>
    <r>
      <t>Discounted Cash Flow (DCF) Exercise</t>
    </r>
    <r>
      <rPr>
        <b/>
        <sz val="12"/>
        <rFont val="Arial"/>
        <family val="2"/>
      </rPr>
      <t xml:space="preserve">: </t>
    </r>
  </si>
  <si>
    <t xml:space="preserve">If you are having issues completing this exercise, please watch all of the DCF exercises from this current section of the course. </t>
  </si>
  <si>
    <t xml:space="preserve">Read the Valuation Guidelines/Best Practices list below for help in understanding how to value a company. If you need a refresher or lessons on valuation, DCF and modeling, please watch all of the aforementioned lectures in the course before completing this exercise. </t>
  </si>
  <si>
    <t xml:space="preserve">Before / during or after you answer the questions, please play around with the model on the 5 tabs as all 5 are connected to each other. Please try to understand the logic of the financial statements / valuation and ask me as many questions as you want. </t>
  </si>
  <si>
    <t xml:space="preserve">Please watch the next lecture for a comprehensive review of the answers and a reinforcement of how Discounted Cash Flow (DCF) valuation analysis works. </t>
  </si>
  <si>
    <t>* Equity is about 98% of the capital structure</t>
  </si>
  <si>
    <t>** Debt is about 2% of the capital structure (only $10)</t>
  </si>
  <si>
    <t xml:space="preserve">For example, underneath this orange box is the answer to a pretend question. Please remove this orange box to see the answer. </t>
  </si>
  <si>
    <t>Tip: Remove the box by pressing the SHIFT button while clicking on the box.</t>
  </si>
  <si>
    <t>Then please take your finger off the SHIFT button and hit delete.</t>
  </si>
  <si>
    <t xml:space="preserve">There are several orange shaded boxes (or grey on some computers) on the next tab called DCF. Please come up with the answer that you think is correct before checking the answer. Then please remove or delete or drag and drop the boxes to see the correct answers. </t>
  </si>
  <si>
    <t xml:space="preserve">Assume Long Term Growth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</si>
</sst>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_);\(#,##0.0\)"/>
    <numFmt numFmtId="165" formatCode="&quot;$&quot;#,##0.0_);\(&quot;$&quot;#,##0.0\)"/>
    <numFmt numFmtId="166" formatCode="#,##0.000_);\(#,##0.000\)"/>
    <numFmt numFmtId="167" formatCode="0.0%_);\(0.0%\);0.0%_);@_)"/>
    <numFmt numFmtId="168" formatCode="_(&quot;$&quot;* #,##0_);_(&quot;$&quot;* \(#,##0\);_(&quot;$&quot;* &quot;-&quot;??_);_(@_)"/>
    <numFmt numFmtId="169" formatCode="0.0%"/>
    <numFmt numFmtId="170" formatCode="0.0000%"/>
    <numFmt numFmtId="171" formatCode="_(* #,##0_);_(* \(#,##0\);_(* &quot;-&quot;??_);_(@_)"/>
    <numFmt numFmtId="172" formatCode="0.00_);\(0.00\)"/>
    <numFmt numFmtId="173" formatCode="0.000_);\(0.000\)"/>
    <numFmt numFmtId="174" formatCode="_(* #,##0.00000_);_(* \(#,##0.00000\);_(* &quot;-&quot;??_);_(@_)"/>
    <numFmt numFmtId="175" formatCode="#,##0.0000000_);\(#,##0.0000000\)"/>
    <numFmt numFmtId="176" formatCode="#,##0.00000_);\(#,##0.00000\)"/>
    <numFmt numFmtId="177" formatCode="#,##0.000"/>
    <numFmt numFmtId="178" formatCode="_(&quot;$&quot;* #,##0.000_);_(&quot;$&quot;* \(#,##0.000\);_(&quot;$&quot;* &quot;-&quot;??_);_(@_)"/>
    <numFmt numFmtId="179" formatCode="_(&quot;$&quot;* #,##0.0_);_(&quot;$&quot;* \(#,##0.0\);_(&quot;$&quot;* &quot;-&quot;_);_(@_)"/>
    <numFmt numFmtId="180" formatCode="#,##0.0_);\(#,##0.0\);#,##0.0_);@_)"/>
    <numFmt numFmtId="181" formatCode="_(* #,##0.0_);_(* \(#,##0.0\);_(* &quot;-&quot;??_);_(@_)"/>
    <numFmt numFmtId="182" formatCode="#,##0_);\(#,##0\);#,##0_);@_)"/>
  </numFmts>
  <fonts count="67">
    <font>
      <sz val="12"/>
      <color theme="1"/>
      <name val="Calibri"/>
      <family val="2"/>
      <scheme val="minor"/>
    </font>
    <font>
      <sz val="12"/>
      <color theme="1"/>
      <name val="Calibri"/>
      <family val="2"/>
      <scheme val="minor"/>
    </font>
    <font>
      <sz val="10"/>
      <name val="Arial"/>
      <family val="2"/>
    </font>
    <font>
      <b/>
      <sz val="12"/>
      <name val="Calibri"/>
      <family val="2"/>
      <scheme val="minor"/>
    </font>
    <font>
      <sz val="9"/>
      <name val="Arial"/>
      <family val="2"/>
    </font>
    <font>
      <sz val="10"/>
      <name val="Calibri"/>
      <family val="2"/>
      <scheme val="minor"/>
    </font>
    <font>
      <b/>
      <sz val="10"/>
      <color rgb="FF0000FF"/>
      <name val="Calibri"/>
      <family val="2"/>
      <scheme val="minor"/>
    </font>
    <font>
      <b/>
      <sz val="10"/>
      <color rgb="FF008000"/>
      <name val="Calibri"/>
      <family val="2"/>
      <scheme val="minor"/>
    </font>
    <font>
      <sz val="11"/>
      <color theme="1"/>
      <name val="Calibri"/>
      <family val="2"/>
      <scheme val="minor"/>
    </font>
    <font>
      <b/>
      <sz val="10"/>
      <name val="Calibri"/>
      <family val="2"/>
      <scheme val="minor"/>
    </font>
    <font>
      <b/>
      <u/>
      <sz val="10"/>
      <color theme="1"/>
      <name val="Calibri"/>
      <family val="2"/>
      <scheme val="minor"/>
    </font>
    <font>
      <b/>
      <u/>
      <sz val="10"/>
      <name val="Calibri"/>
      <family val="2"/>
      <scheme val="minor"/>
    </font>
    <font>
      <sz val="8"/>
      <name val="Tms Rmn"/>
    </font>
    <font>
      <b/>
      <sz val="10"/>
      <color rgb="FF007434"/>
      <name val="Calibri"/>
      <family val="2"/>
      <scheme val="minor"/>
    </font>
    <font>
      <sz val="10"/>
      <color rgb="FF007434"/>
      <name val="Calibri"/>
      <family val="2"/>
      <scheme val="minor"/>
    </font>
    <font>
      <sz val="10"/>
      <color theme="1"/>
      <name val="Calibri"/>
      <family val="2"/>
      <scheme val="minor"/>
    </font>
    <font>
      <b/>
      <sz val="10"/>
      <color indexed="10"/>
      <name val="Calibri"/>
      <family val="2"/>
      <scheme val="minor"/>
    </font>
    <font>
      <sz val="10"/>
      <color indexed="10"/>
      <name val="Calibri"/>
      <family val="2"/>
      <scheme val="minor"/>
    </font>
    <font>
      <sz val="10"/>
      <color indexed="81"/>
      <name val="Calibri"/>
      <family val="2"/>
    </font>
    <font>
      <u/>
      <sz val="10"/>
      <color indexed="81"/>
      <name val="Calibri"/>
      <family val="2"/>
    </font>
    <font>
      <b/>
      <sz val="10"/>
      <color indexed="81"/>
      <name val="Calibri"/>
      <family val="2"/>
    </font>
    <font>
      <b/>
      <u/>
      <sz val="10"/>
      <color indexed="81"/>
      <name val="Calibri"/>
      <family val="2"/>
    </font>
    <font>
      <sz val="11"/>
      <name val="Helvetica-Narrow"/>
      <family val="2"/>
    </font>
    <font>
      <i/>
      <sz val="10"/>
      <name val="Calibri"/>
      <family val="2"/>
      <scheme val="minor"/>
    </font>
    <font>
      <sz val="18"/>
      <name val="Calibri"/>
      <family val="2"/>
      <scheme val="minor"/>
    </font>
    <font>
      <b/>
      <sz val="18"/>
      <name val="Calibri"/>
      <family val="2"/>
      <scheme val="minor"/>
    </font>
    <font>
      <sz val="18"/>
      <name val="Arial"/>
      <family val="2"/>
    </font>
    <font>
      <b/>
      <sz val="18"/>
      <color rgb="FF0000FF"/>
      <name val="Calibri"/>
      <family val="2"/>
      <scheme val="minor"/>
    </font>
    <font>
      <b/>
      <sz val="18"/>
      <color rgb="FF008000"/>
      <name val="Calibri"/>
      <family val="2"/>
      <scheme val="minor"/>
    </font>
    <font>
      <b/>
      <sz val="18"/>
      <color rgb="FF007434"/>
      <name val="Calibri"/>
      <family val="2"/>
      <scheme val="minor"/>
    </font>
    <font>
      <sz val="18"/>
      <color indexed="10"/>
      <name val="Calibri"/>
      <family val="2"/>
      <scheme val="minor"/>
    </font>
    <font>
      <b/>
      <u/>
      <sz val="18"/>
      <name val="Helvetica-Narrow"/>
    </font>
    <font>
      <sz val="18"/>
      <name val="Helvetica-Narrow"/>
      <family val="2"/>
    </font>
    <font>
      <sz val="18"/>
      <color rgb="FF007434"/>
      <name val="Helvetica-Narrow"/>
      <family val="2"/>
    </font>
    <font>
      <sz val="18"/>
      <color rgb="FFFF0000"/>
      <name val="Helvetica-Narrow"/>
      <family val="2"/>
    </font>
    <font>
      <sz val="18"/>
      <name val="Helvetica Neue"/>
      <family val="2"/>
    </font>
    <font>
      <b/>
      <u/>
      <sz val="18"/>
      <color rgb="FF007434"/>
      <name val="Helvetica-Narrow"/>
      <family val="2"/>
    </font>
    <font>
      <b/>
      <u/>
      <sz val="18"/>
      <color rgb="FFFF0000"/>
      <name val="Helvetica-Narrow"/>
    </font>
    <font>
      <b/>
      <u/>
      <sz val="18"/>
      <name val="Arial"/>
      <family val="2"/>
    </font>
    <font>
      <sz val="18"/>
      <color rgb="FFC00000"/>
      <name val="Helvetica-Narrow"/>
      <family val="2"/>
    </font>
    <font>
      <sz val="18"/>
      <color rgb="FF0000FF"/>
      <name val="Helvetica-Narrow"/>
      <family val="2"/>
    </font>
    <font>
      <sz val="18"/>
      <color rgb="FF00B050"/>
      <name val="Helvetica-Narrow"/>
    </font>
    <font>
      <sz val="18"/>
      <color rgb="FFFFC000"/>
      <name val="Helvetica-Narrow"/>
    </font>
    <font>
      <sz val="10"/>
      <color indexed="12"/>
      <name val="Calibri"/>
      <family val="2"/>
      <scheme val="minor"/>
    </font>
    <font>
      <sz val="10"/>
      <color rgb="FF0000FF"/>
      <name val="Calibri"/>
      <family val="2"/>
      <scheme val="minor"/>
    </font>
    <font>
      <i/>
      <sz val="10"/>
      <color theme="1"/>
      <name val="Calibri"/>
      <family val="2"/>
      <scheme val="minor"/>
    </font>
    <font>
      <i/>
      <sz val="10"/>
      <color rgb="FF0000FF"/>
      <name val="Calibri"/>
      <family val="2"/>
      <scheme val="minor"/>
    </font>
    <font>
      <b/>
      <sz val="10"/>
      <color theme="1"/>
      <name val="Calibri"/>
      <family val="2"/>
      <scheme val="minor"/>
    </font>
    <font>
      <u/>
      <sz val="10"/>
      <name val="Calibri"/>
      <family val="2"/>
      <scheme val="minor"/>
    </font>
    <font>
      <b/>
      <sz val="10"/>
      <color rgb="FFFF0000"/>
      <name val="Calibri"/>
      <family val="2"/>
      <scheme val="minor"/>
    </font>
    <font>
      <sz val="10"/>
      <color rgb="FFFF0000"/>
      <name val="Calibri"/>
      <family val="2"/>
      <scheme val="minor"/>
    </font>
    <font>
      <sz val="10"/>
      <color theme="2" tint="-0.499984740745262"/>
      <name val="Calibri"/>
      <family val="2"/>
      <scheme val="minor"/>
    </font>
    <font>
      <b/>
      <sz val="11"/>
      <name val="Calibri"/>
      <family val="2"/>
      <scheme val="minor"/>
    </font>
    <font>
      <b/>
      <sz val="11"/>
      <color rgb="FF008000"/>
      <name val="Calibri"/>
      <family val="2"/>
      <scheme val="minor"/>
    </font>
    <font>
      <b/>
      <i/>
      <sz val="10"/>
      <name val="Calibri"/>
      <family val="2"/>
      <scheme val="minor"/>
    </font>
    <font>
      <b/>
      <i/>
      <sz val="10"/>
      <color rgb="FF00B050"/>
      <name val="Calibri"/>
      <family val="2"/>
      <scheme val="minor"/>
    </font>
    <font>
      <sz val="11"/>
      <name val="Calibri"/>
      <family val="2"/>
      <scheme val="minor"/>
    </font>
    <font>
      <b/>
      <sz val="11"/>
      <color theme="1"/>
      <name val="Calibri"/>
      <family val="2"/>
      <scheme val="minor"/>
    </font>
    <font>
      <u/>
      <sz val="10"/>
      <color theme="2" tint="-0.499984740745262"/>
      <name val="Calibri"/>
      <family val="2"/>
      <scheme val="minor"/>
    </font>
    <font>
      <b/>
      <sz val="10"/>
      <color rgb="FF00B050"/>
      <name val="Calibri"/>
      <family val="2"/>
      <scheme val="minor"/>
    </font>
    <font>
      <sz val="10"/>
      <color rgb="FF00B050"/>
      <name val="Calibri"/>
      <family val="2"/>
      <scheme val="minor"/>
    </font>
    <font>
      <b/>
      <sz val="10"/>
      <color rgb="FFC00000"/>
      <name val="Calibri"/>
      <family val="2"/>
      <scheme val="minor"/>
    </font>
    <font>
      <b/>
      <u/>
      <sz val="12"/>
      <name val="Arial"/>
      <family val="2"/>
    </font>
    <font>
      <b/>
      <sz val="12"/>
      <name val="Arial"/>
      <family val="2"/>
    </font>
    <font>
      <b/>
      <u/>
      <sz val="10"/>
      <name val="Arial"/>
      <family val="2"/>
    </font>
    <font>
      <b/>
      <sz val="10"/>
      <color rgb="FF0000FF"/>
      <name val="Arial"/>
      <family val="2"/>
    </font>
    <font>
      <b/>
      <u/>
      <sz val="12"/>
      <color rgb="FFFF0000"/>
      <name val="Calibri"/>
      <family val="2"/>
      <scheme val="minor"/>
    </font>
  </fonts>
  <fills count="11">
    <fill>
      <patternFill patternType="none"/>
    </fill>
    <fill>
      <patternFill patternType="gray125"/>
    </fill>
    <fill>
      <patternFill patternType="solid">
        <fgColor rgb="FFFBFECA"/>
        <bgColor indexed="64"/>
      </patternFill>
    </fill>
    <fill>
      <patternFill patternType="solid">
        <fgColor rgb="FFD1FDFC"/>
        <bgColor indexed="64"/>
      </patternFill>
    </fill>
    <fill>
      <patternFill patternType="solid">
        <fgColor theme="2"/>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36">
    <border>
      <left/>
      <right/>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medium">
        <color auto="1"/>
      </left>
      <right/>
      <top style="thin">
        <color auto="1"/>
      </top>
      <bottom style="thin">
        <color auto="1"/>
      </bottom>
      <diagonal/>
    </border>
    <border>
      <left/>
      <right/>
      <top style="thin">
        <color auto="1"/>
      </top>
      <bottom style="double">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right style="medium">
        <color auto="1"/>
      </right>
      <top style="thin">
        <color auto="1"/>
      </top>
      <bottom/>
      <diagonal/>
    </border>
    <border>
      <left style="medium">
        <color auto="1"/>
      </left>
      <right style="medium">
        <color auto="1"/>
      </right>
      <top style="thin">
        <color auto="1"/>
      </top>
      <bottom/>
      <diagonal/>
    </border>
    <border>
      <left style="thin">
        <color auto="1"/>
      </left>
      <right/>
      <top style="medium">
        <color auto="1"/>
      </top>
      <bottom/>
      <diagonal/>
    </border>
    <border>
      <left/>
      <right style="thin">
        <color auto="1"/>
      </right>
      <top style="medium">
        <color auto="1"/>
      </top>
      <bottom/>
      <diagonal/>
    </border>
    <border>
      <left style="medium">
        <color auto="1"/>
      </left>
      <right style="medium">
        <color auto="1"/>
      </right>
      <top style="thin">
        <color auto="1"/>
      </top>
      <bottom style="double">
        <color auto="1"/>
      </bottom>
      <diagonal/>
    </border>
    <border>
      <left style="medium">
        <color auto="1"/>
      </left>
      <right style="medium">
        <color auto="1"/>
      </right>
      <top style="double">
        <color auto="1"/>
      </top>
      <bottom/>
      <diagonal/>
    </border>
  </borders>
  <cellStyleXfs count="15">
    <xf numFmtId="0" fontId="0" fillId="0" borderId="0"/>
    <xf numFmtId="0" fontId="2" fillId="0" borderId="0">
      <alignment vertical="top"/>
    </xf>
    <xf numFmtId="0" fontId="2" fillId="0" borderId="0"/>
    <xf numFmtId="9" fontId="8" fillId="0" borderId="0" applyFont="0" applyFill="0" applyBorder="0" applyAlignment="0" applyProtection="0"/>
    <xf numFmtId="0" fontId="2" fillId="0" borderId="0"/>
    <xf numFmtId="0" fontId="12" fillId="0" borderId="0"/>
    <xf numFmtId="0" fontId="2" fillId="0" borderId="0"/>
    <xf numFmtId="0" fontId="2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590">
    <xf numFmtId="0" fontId="0" fillId="0" borderId="0" xfId="0"/>
    <xf numFmtId="37" fontId="3" fillId="2" borderId="0" xfId="1" applyNumberFormat="1" applyFont="1" applyFill="1" applyAlignment="1">
      <alignment horizontal="left" indent="8"/>
    </xf>
    <xf numFmtId="0" fontId="4" fillId="2" borderId="0" xfId="2" applyFont="1" applyFill="1"/>
    <xf numFmtId="37" fontId="3" fillId="2" borderId="0" xfId="1" applyNumberFormat="1" applyFont="1" applyFill="1" applyAlignment="1">
      <alignment horizontal="left" indent="6"/>
    </xf>
    <xf numFmtId="0" fontId="5" fillId="2" borderId="0" xfId="2" applyFont="1" applyFill="1"/>
    <xf numFmtId="164" fontId="6" fillId="2" borderId="0" xfId="1" applyNumberFormat="1" applyFont="1" applyFill="1" applyAlignment="1">
      <alignment horizontal="left" vertical="top" indent="1"/>
    </xf>
    <xf numFmtId="0" fontId="5" fillId="2" borderId="0" xfId="1" applyFont="1" applyFill="1" applyAlignment="1"/>
    <xf numFmtId="0" fontId="7" fillId="2" borderId="0" xfId="1" applyFont="1" applyFill="1" applyAlignment="1">
      <alignment horizontal="left" vertical="top" indent="1"/>
    </xf>
    <xf numFmtId="39" fontId="5" fillId="2" borderId="0" xfId="1" applyNumberFormat="1" applyFont="1" applyFill="1" applyAlignment="1"/>
    <xf numFmtId="9" fontId="5" fillId="2" borderId="0" xfId="3" applyFont="1" applyFill="1" applyAlignment="1"/>
    <xf numFmtId="0" fontId="9" fillId="3" borderId="1" xfId="1" applyFont="1" applyFill="1" applyBorder="1" applyAlignment="1">
      <alignment horizontal="center" vertical="top"/>
    </xf>
    <xf numFmtId="0" fontId="9" fillId="3" borderId="3" xfId="1" applyFont="1" applyFill="1" applyBorder="1" applyAlignment="1">
      <alignment horizontal="centerContinuous" vertical="top"/>
    </xf>
    <xf numFmtId="0" fontId="9" fillId="3" borderId="4" xfId="1" applyFont="1" applyFill="1" applyBorder="1" applyAlignment="1">
      <alignment horizontal="centerContinuous" vertical="top"/>
    </xf>
    <xf numFmtId="37" fontId="5" fillId="2" borderId="0" xfId="2" applyNumberFormat="1" applyFont="1" applyFill="1"/>
    <xf numFmtId="0" fontId="10" fillId="3" borderId="6" xfId="1" applyFont="1" applyFill="1" applyBorder="1" applyAlignment="1">
      <alignment horizontal="center"/>
    </xf>
    <xf numFmtId="0" fontId="10" fillId="3" borderId="7" xfId="1" applyFont="1" applyFill="1" applyBorder="1" applyAlignment="1">
      <alignment horizontal="center"/>
    </xf>
    <xf numFmtId="0" fontId="10" fillId="3" borderId="8" xfId="1" applyFont="1" applyFill="1" applyBorder="1" applyAlignment="1">
      <alignment horizontal="center"/>
    </xf>
    <xf numFmtId="0" fontId="11" fillId="3" borderId="5" xfId="1" applyFont="1" applyFill="1" applyBorder="1" applyAlignment="1">
      <alignment horizontal="center" vertical="top"/>
    </xf>
    <xf numFmtId="0" fontId="9" fillId="0" borderId="1" xfId="4" applyFont="1" applyBorder="1"/>
    <xf numFmtId="164" fontId="5" fillId="0" borderId="9" xfId="5" applyNumberFormat="1" applyFont="1" applyBorder="1" applyAlignment="1">
      <alignment horizontal="center" vertical="center"/>
    </xf>
    <xf numFmtId="164" fontId="5" fillId="0" borderId="10" xfId="5" applyNumberFormat="1" applyFont="1" applyBorder="1" applyAlignment="1">
      <alignment horizontal="center" vertical="center"/>
    </xf>
    <xf numFmtId="164" fontId="5" fillId="0" borderId="10" xfId="2" applyNumberFormat="1" applyFont="1" applyBorder="1" applyAlignment="1">
      <alignment horizontal="center" vertical="center"/>
    </xf>
    <xf numFmtId="164" fontId="5" fillId="0" borderId="11" xfId="2" applyNumberFormat="1" applyFont="1" applyBorder="1" applyAlignment="1">
      <alignment horizontal="center" vertical="center"/>
    </xf>
    <xf numFmtId="164" fontId="5" fillId="0" borderId="1" xfId="2" applyNumberFormat="1" applyFont="1" applyBorder="1" applyAlignment="1">
      <alignment vertical="center"/>
    </xf>
    <xf numFmtId="164" fontId="5" fillId="0" borderId="10" xfId="5" applyNumberFormat="1" applyFont="1" applyBorder="1" applyAlignment="1">
      <alignment vertical="center"/>
    </xf>
    <xf numFmtId="164" fontId="5" fillId="0" borderId="10" xfId="2" applyNumberFormat="1" applyFont="1" applyBorder="1" applyAlignment="1">
      <alignment vertical="center"/>
    </xf>
    <xf numFmtId="165" fontId="9" fillId="0" borderId="12" xfId="4" applyNumberFormat="1" applyFont="1" applyBorder="1"/>
    <xf numFmtId="164" fontId="13" fillId="0" borderId="13" xfId="5" applyNumberFormat="1" applyFont="1" applyBorder="1" applyAlignment="1">
      <alignment horizontal="center" vertical="center"/>
    </xf>
    <xf numFmtId="164" fontId="13" fillId="0" borderId="0" xfId="5" applyNumberFormat="1" applyFont="1" applyAlignment="1">
      <alignment horizontal="center" vertical="center"/>
    </xf>
    <xf numFmtId="164" fontId="13" fillId="0" borderId="14" xfId="5" applyNumberFormat="1" applyFont="1" applyBorder="1" applyAlignment="1">
      <alignment horizontal="center" vertical="center"/>
    </xf>
    <xf numFmtId="164" fontId="5" fillId="0" borderId="12" xfId="2" applyNumberFormat="1" applyFont="1" applyBorder="1" applyAlignment="1">
      <alignment vertical="center"/>
    </xf>
    <xf numFmtId="164" fontId="13" fillId="0" borderId="0" xfId="5" applyNumberFormat="1" applyFont="1" applyAlignment="1">
      <alignment vertical="center"/>
    </xf>
    <xf numFmtId="164" fontId="13" fillId="0" borderId="14" xfId="5" applyNumberFormat="1" applyFont="1" applyBorder="1" applyAlignment="1">
      <alignment vertical="center"/>
    </xf>
    <xf numFmtId="164" fontId="13" fillId="4" borderId="2" xfId="5" applyNumberFormat="1" applyFont="1" applyFill="1" applyBorder="1" applyAlignment="1">
      <alignment vertical="center"/>
    </xf>
    <xf numFmtId="164" fontId="13" fillId="4" borderId="3" xfId="5" applyNumberFormat="1" applyFont="1" applyFill="1" applyBorder="1" applyAlignment="1">
      <alignment vertical="center"/>
    </xf>
    <xf numFmtId="164" fontId="13" fillId="4" borderId="4" xfId="5" applyNumberFormat="1" applyFont="1" applyFill="1" applyBorder="1" applyAlignment="1">
      <alignment vertical="center"/>
    </xf>
    <xf numFmtId="164" fontId="13" fillId="0" borderId="12" xfId="2" applyNumberFormat="1" applyFont="1" applyBorder="1" applyAlignment="1">
      <alignment vertical="center"/>
    </xf>
    <xf numFmtId="165" fontId="9" fillId="2" borderId="0" xfId="2" applyNumberFormat="1" applyFont="1" applyFill="1"/>
    <xf numFmtId="0" fontId="5" fillId="5" borderId="12" xfId="4" applyFont="1" applyFill="1" applyBorder="1" applyAlignment="1">
      <alignment horizontal="left" indent="1"/>
    </xf>
    <xf numFmtId="164" fontId="14" fillId="0" borderId="13" xfId="5" applyNumberFormat="1" applyFont="1" applyBorder="1" applyAlignment="1">
      <alignment horizontal="center" vertical="center"/>
    </xf>
    <xf numFmtId="164" fontId="14" fillId="0" borderId="0" xfId="5" applyNumberFormat="1" applyFont="1" applyAlignment="1">
      <alignment horizontal="center" vertical="center"/>
    </xf>
    <xf numFmtId="164" fontId="14" fillId="0" borderId="14" xfId="5" applyNumberFormat="1" applyFont="1" applyBorder="1" applyAlignment="1">
      <alignment horizontal="center" vertical="center"/>
    </xf>
    <xf numFmtId="164" fontId="14" fillId="0" borderId="0" xfId="5" applyNumberFormat="1" applyFont="1" applyAlignment="1">
      <alignment vertical="center"/>
    </xf>
    <xf numFmtId="164" fontId="14" fillId="0" borderId="14" xfId="5" applyNumberFormat="1" applyFont="1" applyBorder="1" applyAlignment="1">
      <alignment vertical="center"/>
    </xf>
    <xf numFmtId="164" fontId="14" fillId="4" borderId="2" xfId="5" applyNumberFormat="1" applyFont="1" applyFill="1" applyBorder="1" applyAlignment="1">
      <alignment vertical="center"/>
    </xf>
    <xf numFmtId="164" fontId="14" fillId="4" borderId="3" xfId="5" applyNumberFormat="1" applyFont="1" applyFill="1" applyBorder="1" applyAlignment="1">
      <alignment vertical="center"/>
    </xf>
    <xf numFmtId="164" fontId="14" fillId="4" borderId="4" xfId="5" applyNumberFormat="1" applyFont="1" applyFill="1" applyBorder="1" applyAlignment="1">
      <alignment vertical="center"/>
    </xf>
    <xf numFmtId="164" fontId="14" fillId="4" borderId="15" xfId="2" applyNumberFormat="1" applyFont="1" applyFill="1" applyBorder="1" applyAlignment="1">
      <alignment vertical="center"/>
    </xf>
    <xf numFmtId="164" fontId="5" fillId="0" borderId="13" xfId="2" applyNumberFormat="1" applyFont="1" applyBorder="1" applyAlignment="1">
      <alignment horizontal="center" vertical="center"/>
    </xf>
    <xf numFmtId="164" fontId="14" fillId="0" borderId="0" xfId="2" applyNumberFormat="1" applyFont="1" applyAlignment="1">
      <alignment horizontal="center" vertical="center"/>
    </xf>
    <xf numFmtId="164" fontId="14" fillId="0" borderId="14" xfId="2" applyNumberFormat="1" applyFont="1" applyBorder="1" applyAlignment="1">
      <alignment horizontal="center" vertical="center"/>
    </xf>
    <xf numFmtId="164" fontId="14" fillId="0" borderId="0" xfId="2" applyNumberFormat="1" applyFont="1" applyAlignment="1">
      <alignment vertical="center"/>
    </xf>
    <xf numFmtId="164" fontId="14" fillId="0" borderId="14" xfId="2" applyNumberFormat="1" applyFont="1" applyBorder="1" applyAlignment="1">
      <alignment vertical="center"/>
    </xf>
    <xf numFmtId="164" fontId="14" fillId="4" borderId="2" xfId="2" applyNumberFormat="1" applyFont="1" applyFill="1" applyBorder="1" applyAlignment="1">
      <alignment vertical="center"/>
    </xf>
    <xf numFmtId="164" fontId="14" fillId="4" borderId="3" xfId="2" applyNumberFormat="1" applyFont="1" applyFill="1" applyBorder="1" applyAlignment="1">
      <alignment vertical="center"/>
    </xf>
    <xf numFmtId="164" fontId="14" fillId="4" borderId="4" xfId="2" applyNumberFormat="1" applyFont="1" applyFill="1" applyBorder="1" applyAlignment="1">
      <alignment vertical="center"/>
    </xf>
    <xf numFmtId="164" fontId="14" fillId="0" borderId="12" xfId="2" applyNumberFormat="1" applyFont="1" applyBorder="1" applyAlignment="1">
      <alignment vertical="center"/>
    </xf>
    <xf numFmtId="0" fontId="9" fillId="5" borderId="16" xfId="2" applyFont="1" applyFill="1" applyBorder="1"/>
    <xf numFmtId="164" fontId="9" fillId="0" borderId="6" xfId="2" applyNumberFormat="1" applyFont="1" applyBorder="1" applyAlignment="1">
      <alignment horizontal="center" vertical="center"/>
    </xf>
    <xf numFmtId="164" fontId="9" fillId="0" borderId="7" xfId="2" applyNumberFormat="1" applyFont="1" applyBorder="1" applyAlignment="1">
      <alignment horizontal="center" vertical="center"/>
    </xf>
    <xf numFmtId="164" fontId="9" fillId="0" borderId="8" xfId="2" applyNumberFormat="1" applyFont="1" applyBorder="1" applyAlignment="1">
      <alignment horizontal="center" vertical="center"/>
    </xf>
    <xf numFmtId="164" fontId="9" fillId="0" borderId="16" xfId="2" applyNumberFormat="1" applyFont="1" applyBorder="1" applyAlignment="1">
      <alignment vertical="center"/>
    </xf>
    <xf numFmtId="164" fontId="9" fillId="0" borderId="6" xfId="2" applyNumberFormat="1" applyFont="1" applyBorder="1" applyAlignment="1">
      <alignment vertical="center"/>
    </xf>
    <xf numFmtId="164" fontId="9" fillId="0" borderId="7" xfId="2" applyNumberFormat="1" applyFont="1" applyBorder="1" applyAlignment="1">
      <alignment vertical="center"/>
    </xf>
    <xf numFmtId="164" fontId="9" fillId="0" borderId="8" xfId="2" applyNumberFormat="1" applyFont="1" applyBorder="1" applyAlignment="1">
      <alignment vertical="center"/>
    </xf>
    <xf numFmtId="164" fontId="9" fillId="4" borderId="2" xfId="2" applyNumberFormat="1" applyFont="1" applyFill="1" applyBorder="1" applyAlignment="1">
      <alignment vertical="center"/>
    </xf>
    <xf numFmtId="164" fontId="9" fillId="4" borderId="3" xfId="2" applyNumberFormat="1" applyFont="1" applyFill="1" applyBorder="1" applyAlignment="1">
      <alignment vertical="center"/>
    </xf>
    <xf numFmtId="164" fontId="9" fillId="4" borderId="4" xfId="2" applyNumberFormat="1" applyFont="1" applyFill="1" applyBorder="1" applyAlignment="1">
      <alignment vertical="center"/>
    </xf>
    <xf numFmtId="0" fontId="9" fillId="5" borderId="12" xfId="2" applyFont="1" applyFill="1" applyBorder="1"/>
    <xf numFmtId="164" fontId="5" fillId="0" borderId="13" xfId="5" applyNumberFormat="1" applyFont="1" applyBorder="1" applyAlignment="1">
      <alignment horizontal="center" vertical="center"/>
    </xf>
    <xf numFmtId="164" fontId="5" fillId="0" borderId="0" xfId="5" applyNumberFormat="1" applyFont="1" applyAlignment="1">
      <alignment horizontal="center" vertical="center"/>
    </xf>
    <xf numFmtId="164" fontId="5" fillId="0" borderId="14" xfId="5" applyNumberFormat="1" applyFont="1" applyBorder="1" applyAlignment="1">
      <alignment horizontal="center" vertical="center"/>
    </xf>
    <xf numFmtId="164" fontId="5" fillId="0" borderId="0" xfId="5" applyNumberFormat="1" applyFont="1" applyAlignment="1">
      <alignment vertical="center"/>
    </xf>
    <xf numFmtId="164" fontId="5" fillId="0" borderId="14" xfId="5" applyNumberFormat="1" applyFont="1" applyBorder="1" applyAlignment="1">
      <alignment vertical="center"/>
    </xf>
    <xf numFmtId="0" fontId="5" fillId="5" borderId="12" xfId="2" applyFont="1" applyFill="1" applyBorder="1" applyAlignment="1">
      <alignment horizontal="left" indent="1"/>
    </xf>
    <xf numFmtId="0" fontId="9" fillId="5" borderId="12" xfId="4" applyFont="1" applyFill="1" applyBorder="1"/>
    <xf numFmtId="0" fontId="5" fillId="5" borderId="5" xfId="4" applyFont="1" applyFill="1" applyBorder="1" applyAlignment="1">
      <alignment horizontal="left" indent="1"/>
    </xf>
    <xf numFmtId="164" fontId="15" fillId="0" borderId="0" xfId="5" applyNumberFormat="1" applyFont="1" applyAlignment="1">
      <alignment horizontal="center" vertical="center"/>
    </xf>
    <xf numFmtId="164" fontId="5" fillId="0" borderId="5" xfId="2" applyNumberFormat="1" applyFont="1" applyBorder="1" applyAlignment="1">
      <alignment vertical="center"/>
    </xf>
    <xf numFmtId="164" fontId="14" fillId="0" borderId="17" xfId="2" applyNumberFormat="1" applyFont="1" applyBorder="1" applyAlignment="1">
      <alignment vertical="center"/>
    </xf>
    <xf numFmtId="164" fontId="14" fillId="0" borderId="5" xfId="2" applyNumberFormat="1" applyFont="1" applyBorder="1" applyAlignment="1">
      <alignment vertical="center"/>
    </xf>
    <xf numFmtId="0" fontId="9" fillId="0" borderId="12" xfId="2" applyFont="1" applyBorder="1"/>
    <xf numFmtId="164" fontId="5" fillId="0" borderId="0" xfId="2" applyNumberFormat="1" applyFont="1" applyAlignment="1">
      <alignment horizontal="center" vertical="center"/>
    </xf>
    <xf numFmtId="164" fontId="5" fillId="0" borderId="14" xfId="2" applyNumberFormat="1" applyFont="1" applyBorder="1" applyAlignment="1">
      <alignment horizontal="center" vertical="center"/>
    </xf>
    <xf numFmtId="164" fontId="5" fillId="0" borderId="0" xfId="2" applyNumberFormat="1" applyFont="1" applyAlignment="1">
      <alignment vertical="center"/>
    </xf>
    <xf numFmtId="164" fontId="5" fillId="0" borderId="14" xfId="2" applyNumberFormat="1" applyFont="1" applyBorder="1" applyAlignment="1">
      <alignment vertical="center"/>
    </xf>
    <xf numFmtId="0" fontId="5" fillId="0" borderId="12" xfId="2" applyFont="1" applyBorder="1"/>
    <xf numFmtId="164" fontId="5" fillId="4" borderId="15" xfId="2" applyNumberFormat="1" applyFont="1" applyFill="1" applyBorder="1" applyAlignment="1">
      <alignment vertical="center"/>
    </xf>
    <xf numFmtId="5" fontId="9" fillId="0" borderId="12" xfId="2" applyNumberFormat="1" applyFont="1" applyBorder="1"/>
    <xf numFmtId="164" fontId="13" fillId="0" borderId="0" xfId="2" applyNumberFormat="1" applyFont="1" applyAlignment="1">
      <alignment horizontal="center" vertical="center"/>
    </xf>
    <xf numFmtId="164" fontId="13" fillId="0" borderId="14" xfId="2" applyNumberFormat="1" applyFont="1" applyBorder="1" applyAlignment="1">
      <alignment horizontal="center" vertical="center"/>
    </xf>
    <xf numFmtId="164" fontId="13" fillId="0" borderId="0" xfId="2" applyNumberFormat="1" applyFont="1" applyAlignment="1">
      <alignment vertical="center"/>
    </xf>
    <xf numFmtId="164" fontId="13" fillId="0" borderId="14" xfId="2" applyNumberFormat="1" applyFont="1" applyBorder="1" applyAlignment="1">
      <alignment vertical="center"/>
    </xf>
    <xf numFmtId="164" fontId="13" fillId="4" borderId="9" xfId="2" applyNumberFormat="1" applyFont="1" applyFill="1" applyBorder="1" applyAlignment="1">
      <alignment vertical="center"/>
    </xf>
    <xf numFmtId="164" fontId="13" fillId="4" borderId="10" xfId="2" applyNumberFormat="1" applyFont="1" applyFill="1" applyBorder="1" applyAlignment="1">
      <alignment vertical="center"/>
    </xf>
    <xf numFmtId="164" fontId="13" fillId="4" borderId="11" xfId="2" applyNumberFormat="1" applyFont="1" applyFill="1" applyBorder="1" applyAlignment="1">
      <alignment vertical="center"/>
    </xf>
    <xf numFmtId="5" fontId="9" fillId="2" borderId="0" xfId="2" applyNumberFormat="1" applyFont="1" applyFill="1"/>
    <xf numFmtId="5" fontId="9" fillId="0" borderId="5" xfId="2" applyNumberFormat="1" applyFont="1" applyBorder="1"/>
    <xf numFmtId="164" fontId="9" fillId="0" borderId="18" xfId="2" applyNumberFormat="1" applyFont="1" applyBorder="1" applyAlignment="1">
      <alignment horizontal="center" vertical="center"/>
    </xf>
    <xf numFmtId="164" fontId="9" fillId="0" borderId="17" xfId="2" applyNumberFormat="1" applyFont="1" applyBorder="1" applyAlignment="1">
      <alignment horizontal="center" vertical="center"/>
    </xf>
    <xf numFmtId="164" fontId="9" fillId="0" borderId="19" xfId="2" applyNumberFormat="1" applyFont="1" applyBorder="1" applyAlignment="1">
      <alignment horizontal="center" vertical="center"/>
    </xf>
    <xf numFmtId="164" fontId="9" fillId="0" borderId="5" xfId="2" applyNumberFormat="1" applyFont="1" applyBorder="1" applyAlignment="1">
      <alignment vertical="center"/>
    </xf>
    <xf numFmtId="164" fontId="9" fillId="0" borderId="17" xfId="2" applyNumberFormat="1" applyFont="1" applyBorder="1" applyAlignment="1">
      <alignment vertical="center"/>
    </xf>
    <xf numFmtId="164" fontId="9" fillId="0" borderId="19" xfId="2" applyNumberFormat="1" applyFont="1" applyBorder="1" applyAlignment="1">
      <alignment vertical="center"/>
    </xf>
    <xf numFmtId="164" fontId="9" fillId="4" borderId="18" xfId="2" applyNumberFormat="1" applyFont="1" applyFill="1" applyBorder="1" applyAlignment="1">
      <alignment vertical="center"/>
    </xf>
    <xf numFmtId="164" fontId="9" fillId="4" borderId="17" xfId="2" applyNumberFormat="1" applyFont="1" applyFill="1" applyBorder="1" applyAlignment="1">
      <alignment vertical="center"/>
    </xf>
    <xf numFmtId="164" fontId="9" fillId="4" borderId="19" xfId="2" applyNumberFormat="1" applyFont="1" applyFill="1" applyBorder="1" applyAlignment="1">
      <alignment vertical="center"/>
    </xf>
    <xf numFmtId="0" fontId="16" fillId="0" borderId="9" xfId="2" applyFont="1" applyBorder="1"/>
    <xf numFmtId="37" fontId="13" fillId="0" borderId="9" xfId="2" applyNumberFormat="1" applyFont="1" applyBorder="1" applyAlignment="1">
      <alignment horizontal="center" vertical="center"/>
    </xf>
    <xf numFmtId="37" fontId="13" fillId="0" borderId="10" xfId="2" applyNumberFormat="1" applyFont="1" applyBorder="1" applyAlignment="1">
      <alignment horizontal="center" vertical="center"/>
    </xf>
    <xf numFmtId="37" fontId="13" fillId="0" borderId="11" xfId="2" applyNumberFormat="1" applyFont="1" applyBorder="1" applyAlignment="1">
      <alignment horizontal="center" vertical="center"/>
    </xf>
    <xf numFmtId="37" fontId="13" fillId="0" borderId="1" xfId="2" applyNumberFormat="1" applyFont="1" applyBorder="1" applyAlignment="1">
      <alignment horizontal="center" vertical="center"/>
    </xf>
    <xf numFmtId="37" fontId="13" fillId="4" borderId="2" xfId="2" applyNumberFormat="1" applyFont="1" applyFill="1" applyBorder="1" applyAlignment="1">
      <alignment horizontal="center" vertical="center"/>
    </xf>
    <xf numFmtId="37" fontId="13" fillId="4" borderId="3" xfId="2" applyNumberFormat="1" applyFont="1" applyFill="1" applyBorder="1" applyAlignment="1">
      <alignment horizontal="center" vertical="center"/>
    </xf>
    <xf numFmtId="37" fontId="13" fillId="4" borderId="4" xfId="2" applyNumberFormat="1" applyFont="1" applyFill="1" applyBorder="1" applyAlignment="1">
      <alignment horizontal="center" vertical="center"/>
    </xf>
    <xf numFmtId="37" fontId="17" fillId="2" borderId="0" xfId="2" applyNumberFormat="1" applyFont="1" applyFill="1"/>
    <xf numFmtId="0" fontId="16" fillId="0" borderId="18" xfId="2" applyFont="1" applyBorder="1"/>
    <xf numFmtId="37" fontId="16" fillId="0" borderId="18" xfId="2" applyNumberFormat="1" applyFont="1" applyBorder="1" applyAlignment="1">
      <alignment horizontal="center" vertical="center"/>
    </xf>
    <xf numFmtId="37" fontId="16" fillId="0" borderId="17" xfId="2" applyNumberFormat="1" applyFont="1" applyBorder="1" applyAlignment="1">
      <alignment horizontal="center" vertical="center"/>
    </xf>
    <xf numFmtId="37" fontId="16" fillId="0" borderId="19" xfId="2" applyNumberFormat="1" applyFont="1" applyBorder="1" applyAlignment="1">
      <alignment horizontal="center" vertical="center"/>
    </xf>
    <xf numFmtId="37" fontId="16" fillId="0" borderId="5" xfId="2" applyNumberFormat="1" applyFont="1" applyBorder="1" applyAlignment="1">
      <alignment horizontal="center" vertical="center"/>
    </xf>
    <xf numFmtId="37" fontId="5" fillId="2" borderId="0" xfId="2" applyNumberFormat="1" applyFont="1" applyFill="1" applyAlignment="1">
      <alignment vertical="center"/>
    </xf>
    <xf numFmtId="166" fontId="5" fillId="2" borderId="0" xfId="2" applyNumberFormat="1" applyFont="1" applyFill="1" applyAlignment="1">
      <alignment vertical="center"/>
    </xf>
    <xf numFmtId="9" fontId="5" fillId="2" borderId="0" xfId="3" applyFont="1" applyFill="1" applyBorder="1" applyAlignment="1">
      <alignment vertical="center"/>
    </xf>
    <xf numFmtId="0" fontId="10" fillId="3" borderId="2" xfId="1" applyFont="1" applyFill="1" applyBorder="1" applyAlignment="1">
      <alignment horizontal="center" vertical="center"/>
    </xf>
    <xf numFmtId="0" fontId="10" fillId="3" borderId="3" xfId="1" applyFont="1" applyFill="1" applyBorder="1" applyAlignment="1">
      <alignment horizontal="center" vertical="center"/>
    </xf>
    <xf numFmtId="0" fontId="10" fillId="3" borderId="4" xfId="1" applyFont="1" applyFill="1" applyBorder="1" applyAlignment="1">
      <alignment horizontal="center" vertical="center"/>
    </xf>
    <xf numFmtId="0" fontId="11" fillId="3" borderId="15" xfId="1" applyFont="1" applyFill="1" applyBorder="1" applyAlignment="1">
      <alignment horizontal="center" vertical="center"/>
    </xf>
    <xf numFmtId="164" fontId="5" fillId="0" borderId="18" xfId="2" applyNumberFormat="1" applyFont="1" applyBorder="1" applyAlignment="1">
      <alignment vertical="center"/>
    </xf>
    <xf numFmtId="164" fontId="5" fillId="0" borderId="17" xfId="2" applyNumberFormat="1" applyFont="1" applyBorder="1" applyAlignment="1">
      <alignment vertical="center"/>
    </xf>
    <xf numFmtId="164" fontId="5" fillId="0" borderId="19" xfId="2" applyNumberFormat="1" applyFont="1" applyBorder="1" applyAlignment="1">
      <alignment vertical="center"/>
    </xf>
    <xf numFmtId="164" fontId="5" fillId="2" borderId="0" xfId="2" applyNumberFormat="1" applyFont="1" applyFill="1"/>
    <xf numFmtId="0" fontId="9" fillId="3" borderId="4" xfId="1" applyFont="1" applyFill="1" applyBorder="1" applyAlignment="1">
      <alignment horizontal="center" vertical="top"/>
    </xf>
    <xf numFmtId="37" fontId="5" fillId="0" borderId="0" xfId="2" applyNumberFormat="1" applyFont="1"/>
    <xf numFmtId="165" fontId="9" fillId="0" borderId="0" xfId="2" applyNumberFormat="1" applyFont="1"/>
    <xf numFmtId="5" fontId="9" fillId="0" borderId="0" xfId="2" applyNumberFormat="1" applyFont="1"/>
    <xf numFmtId="37" fontId="17" fillId="0" borderId="0" xfId="2" applyNumberFormat="1" applyFont="1"/>
    <xf numFmtId="164" fontId="5" fillId="0" borderId="0" xfId="2" applyNumberFormat="1" applyFont="1"/>
    <xf numFmtId="37" fontId="4" fillId="2" borderId="0" xfId="2" applyNumberFormat="1" applyFont="1" applyFill="1"/>
    <xf numFmtId="0" fontId="4" fillId="0" borderId="0" xfId="2" applyFont="1"/>
    <xf numFmtId="37" fontId="4" fillId="0" borderId="0" xfId="2" applyNumberFormat="1" applyFont="1"/>
    <xf numFmtId="164" fontId="6" fillId="2" borderId="0" xfId="1" applyNumberFormat="1" applyFont="1" applyFill="1">
      <alignment vertical="top"/>
    </xf>
    <xf numFmtId="0" fontId="7" fillId="2" borderId="0" xfId="1" applyFont="1" applyFill="1">
      <alignment vertical="top"/>
    </xf>
    <xf numFmtId="9" fontId="24" fillId="2" borderId="0" xfId="11" applyFont="1" applyFill="1" applyBorder="1"/>
    <xf numFmtId="0" fontId="25" fillId="2" borderId="0" xfId="6" applyFont="1" applyFill="1" applyAlignment="1">
      <alignment vertical="top"/>
    </xf>
    <xf numFmtId="0" fontId="26" fillId="2" borderId="0" xfId="8" applyFont="1" applyFill="1"/>
    <xf numFmtId="0" fontId="24" fillId="2" borderId="0" xfId="8" applyFont="1" applyFill="1"/>
    <xf numFmtId="0" fontId="24" fillId="2" borderId="0" xfId="7" applyFont="1" applyFill="1"/>
    <xf numFmtId="37" fontId="25" fillId="2" borderId="0" xfId="1" applyNumberFormat="1" applyFont="1" applyFill="1" applyAlignment="1"/>
    <xf numFmtId="164" fontId="27" fillId="2" borderId="0" xfId="1" applyNumberFormat="1" applyFont="1" applyFill="1" applyAlignment="1">
      <alignment horizontal="left" vertical="top" indent="4"/>
    </xf>
    <xf numFmtId="168" fontId="24" fillId="2" borderId="0" xfId="10" applyNumberFormat="1" applyFont="1" applyFill="1"/>
    <xf numFmtId="0" fontId="28" fillId="2" borderId="0" xfId="1" applyFont="1" applyFill="1" applyAlignment="1">
      <alignment horizontal="left" vertical="top"/>
    </xf>
    <xf numFmtId="0" fontId="24" fillId="0" borderId="0" xfId="8" applyFont="1"/>
    <xf numFmtId="0" fontId="24" fillId="0" borderId="0" xfId="7" applyFont="1"/>
    <xf numFmtId="0" fontId="25" fillId="3" borderId="22" xfId="8" applyFont="1" applyFill="1" applyBorder="1" applyAlignment="1">
      <alignment horizontal="center"/>
    </xf>
    <xf numFmtId="0" fontId="25" fillId="3" borderId="20" xfId="8" applyFont="1" applyFill="1" applyBorder="1" applyAlignment="1">
      <alignment horizontal="center"/>
    </xf>
    <xf numFmtId="0" fontId="25" fillId="0" borderId="0" xfId="8" applyFont="1" applyAlignment="1">
      <alignment horizontal="right"/>
    </xf>
    <xf numFmtId="5" fontId="29" fillId="5" borderId="0" xfId="9" applyNumberFormat="1" applyFont="1" applyFill="1" applyBorder="1" applyAlignment="1">
      <alignment horizontal="center"/>
    </xf>
    <xf numFmtId="9" fontId="24" fillId="0" borderId="0" xfId="11" applyFont="1" applyBorder="1"/>
    <xf numFmtId="9" fontId="30" fillId="0" borderId="0" xfId="11" applyFont="1" applyBorder="1"/>
    <xf numFmtId="9" fontId="30" fillId="2" borderId="0" xfId="11" applyFont="1" applyFill="1" applyBorder="1"/>
    <xf numFmtId="0" fontId="31" fillId="0" borderId="0" xfId="7" applyFont="1"/>
    <xf numFmtId="0" fontId="32" fillId="0" borderId="0" xfId="7" applyFont="1"/>
    <xf numFmtId="0" fontId="33" fillId="0" borderId="0" xfId="7" applyFont="1"/>
    <xf numFmtId="0" fontId="26" fillId="0" borderId="0" xfId="8" applyFont="1"/>
    <xf numFmtId="0" fontId="34" fillId="0" borderId="0" xfId="7" applyFont="1"/>
    <xf numFmtId="169" fontId="33" fillId="0" borderId="0" xfId="7" applyNumberFormat="1" applyFont="1" applyAlignment="1">
      <alignment horizontal="left"/>
    </xf>
    <xf numFmtId="0" fontId="32" fillId="0" borderId="0" xfId="7" applyFont="1" applyAlignment="1">
      <alignment horizontal="left"/>
    </xf>
    <xf numFmtId="0" fontId="35" fillId="6" borderId="9" xfId="8" applyFont="1" applyFill="1" applyBorder="1"/>
    <xf numFmtId="168" fontId="24" fillId="6" borderId="11" xfId="10" applyNumberFormat="1" applyFont="1" applyFill="1" applyBorder="1"/>
    <xf numFmtId="44" fontId="26" fillId="0" borderId="0" xfId="8" applyNumberFormat="1" applyFont="1"/>
    <xf numFmtId="170" fontId="34" fillId="0" borderId="0" xfId="7" applyNumberFormat="1" applyFont="1" applyAlignment="1">
      <alignment horizontal="left"/>
    </xf>
    <xf numFmtId="44" fontId="24" fillId="6" borderId="11" xfId="10" applyFont="1" applyFill="1" applyBorder="1"/>
    <xf numFmtId="169" fontId="32" fillId="0" borderId="0" xfId="7" applyNumberFormat="1" applyFont="1"/>
    <xf numFmtId="0" fontId="32" fillId="6" borderId="2" xfId="7" applyFont="1" applyFill="1" applyBorder="1"/>
    <xf numFmtId="0" fontId="26" fillId="6" borderId="3" xfId="8" applyFont="1" applyFill="1" applyBorder="1"/>
    <xf numFmtId="0" fontId="26" fillId="6" borderId="4" xfId="8" applyFont="1" applyFill="1" applyBorder="1"/>
    <xf numFmtId="10" fontId="31" fillId="0" borderId="26" xfId="7" applyNumberFormat="1" applyFont="1" applyBorder="1" applyAlignment="1">
      <alignment horizontal="left"/>
    </xf>
    <xf numFmtId="169" fontId="31" fillId="0" borderId="0" xfId="7" applyNumberFormat="1" applyFont="1" applyAlignment="1">
      <alignment horizontal="left"/>
    </xf>
    <xf numFmtId="0" fontId="36" fillId="0" borderId="0" xfId="7" applyFont="1"/>
    <xf numFmtId="10" fontId="33" fillId="0" borderId="0" xfId="7" quotePrefix="1" applyNumberFormat="1" applyFont="1"/>
    <xf numFmtId="0" fontId="24" fillId="6" borderId="2" xfId="8" applyFont="1" applyFill="1" applyBorder="1"/>
    <xf numFmtId="9" fontId="24" fillId="6" borderId="4" xfId="12" applyFont="1" applyFill="1" applyBorder="1"/>
    <xf numFmtId="169" fontId="24" fillId="6" borderId="4" xfId="12" applyNumberFormat="1" applyFont="1" applyFill="1" applyBorder="1"/>
    <xf numFmtId="0" fontId="33" fillId="0" borderId="0" xfId="7" quotePrefix="1" applyFont="1"/>
    <xf numFmtId="169" fontId="36" fillId="0" borderId="0" xfId="3" applyNumberFormat="1" applyFont="1" applyAlignment="1">
      <alignment horizontal="left"/>
    </xf>
    <xf numFmtId="0" fontId="37" fillId="0" borderId="0" xfId="7" applyFont="1"/>
    <xf numFmtId="169" fontId="34" fillId="0" borderId="0" xfId="3" applyNumberFormat="1" applyFont="1" applyAlignment="1">
      <alignment horizontal="left"/>
    </xf>
    <xf numFmtId="169" fontId="37" fillId="0" borderId="0" xfId="3" quotePrefix="1" applyNumberFormat="1" applyFont="1" applyAlignment="1">
      <alignment horizontal="left"/>
    </xf>
    <xf numFmtId="0" fontId="32" fillId="2" borderId="0" xfId="7" applyFont="1" applyFill="1"/>
    <xf numFmtId="6" fontId="26" fillId="0" borderId="0" xfId="8" applyNumberFormat="1" applyFont="1"/>
    <xf numFmtId="9" fontId="32" fillId="0" borderId="0" xfId="7" applyNumberFormat="1" applyFont="1"/>
    <xf numFmtId="6" fontId="26" fillId="0" borderId="0" xfId="8" quotePrefix="1" applyNumberFormat="1" applyFont="1"/>
    <xf numFmtId="171" fontId="26" fillId="0" borderId="0" xfId="13" applyNumberFormat="1" applyFont="1"/>
    <xf numFmtId="0" fontId="38" fillId="0" borderId="0" xfId="8" applyFont="1"/>
    <xf numFmtId="8" fontId="38" fillId="0" borderId="0" xfId="8" applyNumberFormat="1" applyFont="1"/>
    <xf numFmtId="169" fontId="39" fillId="0" borderId="0" xfId="3" applyNumberFormat="1" applyFont="1" applyAlignment="1">
      <alignment horizontal="center" vertical="center"/>
    </xf>
    <xf numFmtId="9" fontId="40" fillId="0" borderId="0" xfId="3" applyFont="1" applyAlignment="1">
      <alignment horizontal="right" vertical="center"/>
    </xf>
    <xf numFmtId="6" fontId="32" fillId="0" borderId="0" xfId="7" applyNumberFormat="1" applyFont="1" applyAlignment="1">
      <alignment horizontal="center" vertical="center"/>
    </xf>
    <xf numFmtId="6" fontId="32" fillId="8" borderId="0" xfId="7" applyNumberFormat="1" applyFont="1" applyFill="1" applyAlignment="1">
      <alignment horizontal="center" vertical="center"/>
    </xf>
    <xf numFmtId="6" fontId="32" fillId="9" borderId="0" xfId="7" applyNumberFormat="1" applyFont="1" applyFill="1" applyAlignment="1">
      <alignment horizontal="center" vertical="center"/>
    </xf>
    <xf numFmtId="6" fontId="32" fillId="10" borderId="0" xfId="7" applyNumberFormat="1" applyFont="1" applyFill="1" applyAlignment="1">
      <alignment horizontal="center" vertical="center"/>
    </xf>
    <xf numFmtId="4" fontId="24" fillId="2" borderId="0" xfId="11" applyNumberFormat="1" applyFont="1" applyFill="1" applyBorder="1"/>
    <xf numFmtId="0" fontId="5" fillId="2" borderId="0" xfId="2" applyFont="1" applyFill="1" applyAlignment="1">
      <alignment horizontal="center" vertical="center"/>
    </xf>
    <xf numFmtId="37" fontId="3" fillId="2" borderId="0" xfId="1" applyNumberFormat="1" applyFont="1" applyFill="1" applyAlignment="1">
      <alignment horizontal="left" indent="5"/>
    </xf>
    <xf numFmtId="37" fontId="5" fillId="2" borderId="0" xfId="1" applyNumberFormat="1" applyFont="1" applyFill="1" applyAlignment="1"/>
    <xf numFmtId="37" fontId="5" fillId="2" borderId="0" xfId="1" applyNumberFormat="1" applyFont="1" applyFill="1" applyAlignment="1">
      <alignment horizontal="center" vertical="center"/>
    </xf>
    <xf numFmtId="164" fontId="43" fillId="2" borderId="0" xfId="3" applyNumberFormat="1" applyFont="1" applyFill="1"/>
    <xf numFmtId="167" fontId="5" fillId="2" borderId="0" xfId="1" applyNumberFormat="1" applyFont="1" applyFill="1" applyAlignment="1"/>
    <xf numFmtId="167" fontId="5" fillId="2" borderId="0" xfId="1" applyNumberFormat="1" applyFont="1" applyFill="1" applyAlignment="1">
      <alignment horizontal="center" vertical="center"/>
    </xf>
    <xf numFmtId="43" fontId="5" fillId="2" borderId="0" xfId="13" applyFont="1" applyFill="1" applyAlignment="1"/>
    <xf numFmtId="0" fontId="5" fillId="2" borderId="0" xfId="1" applyFont="1" applyFill="1">
      <alignment vertical="top"/>
    </xf>
    <xf numFmtId="171" fontId="5" fillId="2" borderId="0" xfId="13" applyNumberFormat="1" applyFont="1" applyFill="1" applyAlignment="1"/>
    <xf numFmtId="37" fontId="5" fillId="2" borderId="0" xfId="2" applyNumberFormat="1" applyFont="1" applyFill="1" applyAlignment="1">
      <alignment horizontal="center" vertical="center"/>
    </xf>
    <xf numFmtId="0" fontId="9" fillId="3" borderId="1" xfId="1" applyFont="1" applyFill="1" applyBorder="1" applyAlignment="1">
      <alignment horizontal="center" vertical="center"/>
    </xf>
    <xf numFmtId="0" fontId="11" fillId="3" borderId="5" xfId="1" applyFont="1" applyFill="1" applyBorder="1" applyAlignment="1">
      <alignment horizontal="center" vertical="center"/>
    </xf>
    <xf numFmtId="37" fontId="5" fillId="0" borderId="11" xfId="1" applyNumberFormat="1" applyFont="1" applyBorder="1" applyAlignment="1"/>
    <xf numFmtId="164" fontId="5" fillId="0" borderId="10" xfId="1" applyNumberFormat="1" applyFont="1" applyBorder="1" applyAlignment="1"/>
    <xf numFmtId="164" fontId="5" fillId="0" borderId="11" xfId="1" applyNumberFormat="1" applyFont="1" applyBorder="1" applyAlignment="1"/>
    <xf numFmtId="164" fontId="5" fillId="0" borderId="12" xfId="1" applyNumberFormat="1" applyFont="1" applyBorder="1" applyAlignment="1"/>
    <xf numFmtId="164" fontId="5" fillId="0" borderId="0" xfId="1" applyNumberFormat="1" applyFont="1" applyAlignment="1"/>
    <xf numFmtId="164" fontId="5" fillId="0" borderId="12" xfId="1" applyNumberFormat="1" applyFont="1" applyBorder="1" applyAlignment="1">
      <alignment horizontal="center" vertical="center"/>
    </xf>
    <xf numFmtId="172" fontId="9" fillId="0" borderId="14" xfId="1" applyNumberFormat="1" applyFont="1" applyBorder="1" applyAlignment="1"/>
    <xf numFmtId="164" fontId="5" fillId="0" borderId="0" xfId="1" applyNumberFormat="1" applyFont="1" applyAlignment="1">
      <alignment vertical="center"/>
    </xf>
    <xf numFmtId="164" fontId="5" fillId="0" borderId="14" xfId="1" applyNumberFormat="1" applyFont="1" applyBorder="1" applyAlignment="1">
      <alignment vertical="center"/>
    </xf>
    <xf numFmtId="164" fontId="5" fillId="0" borderId="12" xfId="1" applyNumberFormat="1" applyFont="1" applyBorder="1" applyAlignment="1">
      <alignment vertical="center"/>
    </xf>
    <xf numFmtId="172" fontId="15" fillId="0" borderId="14" xfId="1" applyNumberFormat="1" applyFont="1" applyBorder="1" applyAlignment="1">
      <alignment horizontal="left" indent="1"/>
    </xf>
    <xf numFmtId="164" fontId="15" fillId="0" borderId="0" xfId="3" applyNumberFormat="1" applyFont="1" applyBorder="1" applyAlignment="1">
      <alignment vertical="center"/>
    </xf>
    <xf numFmtId="164" fontId="15" fillId="0" borderId="0" xfId="3" applyNumberFormat="1" applyFont="1" applyAlignment="1">
      <alignment vertical="center"/>
    </xf>
    <xf numFmtId="164" fontId="15" fillId="0" borderId="12" xfId="1" applyNumberFormat="1" applyFont="1" applyBorder="1" applyAlignment="1">
      <alignment vertical="center"/>
    </xf>
    <xf numFmtId="164" fontId="15" fillId="4" borderId="15" xfId="1" applyNumberFormat="1" applyFont="1" applyFill="1" applyBorder="1" applyAlignment="1">
      <alignment vertical="center"/>
    </xf>
    <xf numFmtId="37" fontId="15" fillId="2" borderId="0" xfId="1" applyNumberFormat="1" applyFont="1" applyFill="1" applyAlignment="1"/>
    <xf numFmtId="172" fontId="5" fillId="0" borderId="14" xfId="1" applyNumberFormat="1" applyFont="1" applyBorder="1" applyAlignment="1">
      <alignment horizontal="left" indent="1"/>
    </xf>
    <xf numFmtId="164" fontId="44" fillId="0" borderId="0" xfId="3" applyNumberFormat="1" applyFont="1" applyBorder="1" applyAlignment="1">
      <alignment vertical="center"/>
    </xf>
    <xf numFmtId="164" fontId="44" fillId="0" borderId="12" xfId="1" applyNumberFormat="1" applyFont="1" applyBorder="1" applyAlignment="1">
      <alignment vertical="center"/>
    </xf>
    <xf numFmtId="164" fontId="44" fillId="0" borderId="0" xfId="3" applyNumberFormat="1" applyFont="1" applyAlignment="1">
      <alignment vertical="center"/>
    </xf>
    <xf numFmtId="164" fontId="44" fillId="4" borderId="2" xfId="3" applyNumberFormat="1" applyFont="1" applyFill="1" applyBorder="1" applyAlignment="1">
      <alignment vertical="center"/>
    </xf>
    <xf numFmtId="164" fontId="44" fillId="4" borderId="3" xfId="3" applyNumberFormat="1" applyFont="1" applyFill="1" applyBorder="1" applyAlignment="1">
      <alignment vertical="center"/>
    </xf>
    <xf numFmtId="164" fontId="44" fillId="4" borderId="4" xfId="3" applyNumberFormat="1" applyFont="1" applyFill="1" applyBorder="1" applyAlignment="1">
      <alignment vertical="center"/>
    </xf>
    <xf numFmtId="0" fontId="23" fillId="5" borderId="14" xfId="2" applyFont="1" applyFill="1" applyBorder="1" applyAlignment="1">
      <alignment horizontal="left" indent="4"/>
    </xf>
    <xf numFmtId="169" fontId="45" fillId="0" borderId="0" xfId="12" applyNumberFormat="1" applyFont="1" applyBorder="1" applyAlignment="1">
      <alignment vertical="center"/>
    </xf>
    <xf numFmtId="169" fontId="23" fillId="0" borderId="12" xfId="12" applyNumberFormat="1" applyFont="1" applyBorder="1" applyAlignment="1">
      <alignment vertical="center"/>
    </xf>
    <xf numFmtId="169" fontId="45" fillId="4" borderId="2" xfId="12" applyNumberFormat="1" applyFont="1" applyFill="1" applyBorder="1" applyAlignment="1">
      <alignment vertical="center"/>
    </xf>
    <xf numFmtId="169" fontId="45" fillId="4" borderId="3" xfId="12" applyNumberFormat="1" applyFont="1" applyFill="1" applyBorder="1" applyAlignment="1">
      <alignment vertical="center"/>
    </xf>
    <xf numFmtId="169" fontId="45" fillId="4" borderId="4" xfId="12" applyNumberFormat="1" applyFont="1" applyFill="1" applyBorder="1" applyAlignment="1">
      <alignment vertical="center"/>
    </xf>
    <xf numFmtId="169" fontId="46" fillId="4" borderId="15" xfId="12" applyNumberFormat="1" applyFont="1" applyFill="1" applyBorder="1" applyAlignment="1">
      <alignment vertical="center"/>
    </xf>
    <xf numFmtId="37" fontId="23" fillId="2" borderId="0" xfId="1" applyNumberFormat="1" applyFont="1" applyFill="1" applyAlignment="1"/>
    <xf numFmtId="10" fontId="5" fillId="5" borderId="14" xfId="11" applyNumberFormat="1" applyFont="1" applyFill="1" applyBorder="1" applyAlignment="1">
      <alignment horizontal="left" indent="1"/>
    </xf>
    <xf numFmtId="43" fontId="44" fillId="5" borderId="0" xfId="13" applyFont="1" applyFill="1" applyBorder="1" applyAlignment="1">
      <alignment vertical="center"/>
    </xf>
    <xf numFmtId="43" fontId="44" fillId="0" borderId="12" xfId="11" applyNumberFormat="1" applyFont="1" applyFill="1" applyBorder="1" applyAlignment="1">
      <alignment vertical="center"/>
    </xf>
    <xf numFmtId="43" fontId="15" fillId="5" borderId="0" xfId="13" applyFont="1" applyFill="1" applyBorder="1" applyAlignment="1">
      <alignment vertical="center"/>
    </xf>
    <xf numFmtId="43" fontId="15" fillId="0" borderId="12" xfId="11" applyNumberFormat="1" applyFont="1" applyFill="1" applyBorder="1" applyAlignment="1">
      <alignment vertical="center"/>
    </xf>
    <xf numFmtId="10" fontId="5" fillId="2" borderId="0" xfId="11" applyNumberFormat="1" applyFont="1" applyFill="1" applyBorder="1"/>
    <xf numFmtId="169" fontId="46" fillId="4" borderId="2" xfId="12" applyNumberFormat="1" applyFont="1" applyFill="1" applyBorder="1" applyAlignment="1">
      <alignment vertical="center"/>
    </xf>
    <xf numFmtId="169" fontId="46" fillId="4" borderId="3" xfId="12" applyNumberFormat="1" applyFont="1" applyFill="1" applyBorder="1" applyAlignment="1">
      <alignment vertical="center"/>
    </xf>
    <xf numFmtId="169" fontId="46" fillId="4" borderId="4" xfId="12" applyNumberFormat="1" applyFont="1" applyFill="1" applyBorder="1" applyAlignment="1">
      <alignment vertical="center"/>
    </xf>
    <xf numFmtId="172" fontId="9" fillId="0" borderId="27" xfId="1" applyNumberFormat="1" applyFont="1" applyBorder="1" applyAlignment="1"/>
    <xf numFmtId="164" fontId="9" fillId="0" borderId="21" xfId="1" applyNumberFormat="1" applyFont="1" applyBorder="1" applyAlignment="1">
      <alignment vertical="center"/>
    </xf>
    <xf numFmtId="164" fontId="9" fillId="0" borderId="28" xfId="1" applyNumberFormat="1" applyFont="1" applyBorder="1" applyAlignment="1">
      <alignment vertical="center"/>
    </xf>
    <xf numFmtId="164" fontId="9" fillId="4" borderId="2" xfId="1" applyNumberFormat="1" applyFont="1" applyFill="1" applyBorder="1" applyAlignment="1">
      <alignment vertical="center"/>
    </xf>
    <xf numFmtId="164" fontId="9" fillId="4" borderId="3" xfId="1" applyNumberFormat="1" applyFont="1" applyFill="1" applyBorder="1" applyAlignment="1">
      <alignment vertical="center"/>
    </xf>
    <xf numFmtId="164" fontId="9" fillId="4" borderId="4" xfId="1" applyNumberFormat="1" applyFont="1" applyFill="1" applyBorder="1" applyAlignment="1">
      <alignment vertical="center"/>
    </xf>
    <xf numFmtId="164" fontId="47" fillId="0" borderId="24" xfId="1" applyNumberFormat="1" applyFont="1" applyBorder="1" applyAlignment="1">
      <alignment vertical="center"/>
    </xf>
    <xf numFmtId="164" fontId="47" fillId="0" borderId="28" xfId="1" applyNumberFormat="1" applyFont="1" applyBorder="1" applyAlignment="1">
      <alignment vertical="center"/>
    </xf>
    <xf numFmtId="164" fontId="47" fillId="0" borderId="21" xfId="1" applyNumberFormat="1" applyFont="1" applyBorder="1" applyAlignment="1">
      <alignment vertical="center"/>
    </xf>
    <xf numFmtId="5" fontId="9" fillId="2" borderId="0" xfId="1" applyNumberFormat="1" applyFont="1" applyFill="1" applyAlignment="1"/>
    <xf numFmtId="164" fontId="15" fillId="0" borderId="0" xfId="1" applyNumberFormat="1" applyFont="1" applyAlignment="1">
      <alignment vertical="center"/>
    </xf>
    <xf numFmtId="172" fontId="5" fillId="5" borderId="14" xfId="1" applyNumberFormat="1" applyFont="1" applyFill="1" applyBorder="1" applyAlignment="1">
      <alignment horizontal="left" indent="1"/>
    </xf>
    <xf numFmtId="0" fontId="48" fillId="5" borderId="14" xfId="2" applyFont="1" applyFill="1" applyBorder="1" applyAlignment="1">
      <alignment horizontal="left" indent="2"/>
    </xf>
    <xf numFmtId="164" fontId="43" fillId="0" borderId="0" xfId="3" applyNumberFormat="1" applyFont="1" applyBorder="1" applyAlignment="1">
      <alignment vertical="center"/>
    </xf>
    <xf numFmtId="164" fontId="43" fillId="0" borderId="14" xfId="3" applyNumberFormat="1" applyFont="1" applyBorder="1" applyAlignment="1">
      <alignment vertical="center"/>
    </xf>
    <xf numFmtId="164" fontId="43" fillId="0" borderId="0" xfId="3" applyNumberFormat="1" applyFont="1" applyAlignment="1">
      <alignment vertical="center"/>
    </xf>
    <xf numFmtId="0" fontId="5" fillId="5" borderId="14" xfId="2" applyFont="1" applyFill="1" applyBorder="1" applyAlignment="1">
      <alignment horizontal="left" indent="3"/>
    </xf>
    <xf numFmtId="164" fontId="14" fillId="0" borderId="0" xfId="3" applyNumberFormat="1" applyFont="1" applyBorder="1" applyAlignment="1">
      <alignment vertical="center"/>
    </xf>
    <xf numFmtId="164" fontId="14" fillId="0" borderId="14" xfId="3" applyNumberFormat="1" applyFont="1" applyBorder="1" applyAlignment="1">
      <alignment vertical="center"/>
    </xf>
    <xf numFmtId="164" fontId="14" fillId="0" borderId="12" xfId="1" applyNumberFormat="1" applyFont="1" applyBorder="1" applyAlignment="1">
      <alignment vertical="center"/>
    </xf>
    <xf numFmtId="164" fontId="14" fillId="0" borderId="0" xfId="3" applyNumberFormat="1" applyFont="1" applyAlignment="1">
      <alignment vertical="center"/>
    </xf>
    <xf numFmtId="164" fontId="14" fillId="4" borderId="2" xfId="3" applyNumberFormat="1" applyFont="1" applyFill="1" applyBorder="1" applyAlignment="1">
      <alignment vertical="center"/>
    </xf>
    <xf numFmtId="164" fontId="14" fillId="4" borderId="3" xfId="3" applyNumberFormat="1" applyFont="1" applyFill="1" applyBorder="1" applyAlignment="1">
      <alignment vertical="center"/>
    </xf>
    <xf numFmtId="164" fontId="14" fillId="4" borderId="4" xfId="3" applyNumberFormat="1" applyFont="1" applyFill="1" applyBorder="1" applyAlignment="1">
      <alignment vertical="center"/>
    </xf>
    <xf numFmtId="164" fontId="14" fillId="4" borderId="15" xfId="1" applyNumberFormat="1" applyFont="1" applyFill="1" applyBorder="1" applyAlignment="1">
      <alignment vertical="center"/>
    </xf>
    <xf numFmtId="164" fontId="15" fillId="4" borderId="2" xfId="3" applyNumberFormat="1" applyFont="1" applyFill="1" applyBorder="1" applyAlignment="1">
      <alignment vertical="center"/>
    </xf>
    <xf numFmtId="164" fontId="15" fillId="4" borderId="3" xfId="3" applyNumberFormat="1" applyFont="1" applyFill="1" applyBorder="1" applyAlignment="1">
      <alignment vertical="center"/>
    </xf>
    <xf numFmtId="164" fontId="15" fillId="4" borderId="4" xfId="3" applyNumberFormat="1" applyFont="1" applyFill="1" applyBorder="1" applyAlignment="1">
      <alignment vertical="center"/>
    </xf>
    <xf numFmtId="169" fontId="45" fillId="0" borderId="12" xfId="12" applyNumberFormat="1" applyFont="1" applyBorder="1" applyAlignment="1">
      <alignment vertical="center"/>
    </xf>
    <xf numFmtId="169" fontId="45" fillId="0" borderId="0" xfId="12" applyNumberFormat="1" applyFont="1" applyAlignment="1">
      <alignment vertical="center"/>
    </xf>
    <xf numFmtId="169" fontId="45" fillId="0" borderId="12" xfId="12" applyNumberFormat="1" applyFont="1" applyFill="1" applyBorder="1" applyAlignment="1">
      <alignment vertical="center"/>
    </xf>
    <xf numFmtId="169" fontId="45" fillId="4" borderId="15" xfId="12" applyNumberFormat="1" applyFont="1" applyFill="1" applyBorder="1" applyAlignment="1">
      <alignment vertical="center"/>
    </xf>
    <xf numFmtId="167" fontId="5" fillId="5" borderId="0" xfId="11" applyNumberFormat="1" applyFont="1" applyFill="1" applyBorder="1" applyAlignment="1">
      <alignment vertical="center"/>
    </xf>
    <xf numFmtId="167" fontId="5" fillId="0" borderId="14" xfId="11" applyNumberFormat="1" applyFont="1" applyFill="1" applyBorder="1" applyAlignment="1">
      <alignment vertical="center"/>
    </xf>
    <xf numFmtId="164" fontId="5" fillId="0" borderId="12" xfId="11" applyNumberFormat="1" applyFont="1" applyFill="1" applyBorder="1" applyAlignment="1">
      <alignment vertical="center"/>
    </xf>
    <xf numFmtId="167" fontId="15" fillId="5" borderId="0" xfId="11" applyNumberFormat="1" applyFont="1" applyFill="1" applyBorder="1" applyAlignment="1">
      <alignment vertical="center"/>
    </xf>
    <xf numFmtId="164" fontId="15" fillId="0" borderId="12" xfId="11" applyNumberFormat="1" applyFont="1" applyFill="1" applyBorder="1" applyAlignment="1">
      <alignment vertical="center"/>
    </xf>
    <xf numFmtId="167" fontId="15" fillId="0" borderId="12" xfId="11" applyNumberFormat="1" applyFont="1" applyFill="1" applyBorder="1" applyAlignment="1">
      <alignment vertical="center"/>
    </xf>
    <xf numFmtId="37" fontId="5" fillId="2" borderId="0" xfId="11" applyNumberFormat="1" applyFont="1" applyFill="1" applyBorder="1"/>
    <xf numFmtId="172" fontId="9" fillId="0" borderId="8" xfId="1" applyNumberFormat="1" applyFont="1" applyBorder="1" applyAlignment="1"/>
    <xf numFmtId="164" fontId="9" fillId="0" borderId="7" xfId="1" applyNumberFormat="1" applyFont="1" applyBorder="1" applyAlignment="1">
      <alignment vertical="center"/>
    </xf>
    <xf numFmtId="164" fontId="9" fillId="0" borderId="16" xfId="1" applyNumberFormat="1" applyFont="1" applyBorder="1" applyAlignment="1">
      <alignment vertical="center"/>
    </xf>
    <xf numFmtId="164" fontId="47" fillId="0" borderId="7" xfId="1" applyNumberFormat="1" applyFont="1" applyBorder="1" applyAlignment="1">
      <alignment vertical="center"/>
    </xf>
    <xf numFmtId="164" fontId="47" fillId="0" borderId="16" xfId="1" applyNumberFormat="1" applyFont="1" applyBorder="1" applyAlignment="1">
      <alignment vertical="center"/>
    </xf>
    <xf numFmtId="173" fontId="9" fillId="0" borderId="19" xfId="1" applyNumberFormat="1" applyFont="1" applyBorder="1" applyAlignment="1"/>
    <xf numFmtId="173" fontId="9" fillId="0" borderId="17" xfId="1" applyNumberFormat="1" applyFont="1" applyBorder="1" applyAlignment="1">
      <alignment vertical="center"/>
    </xf>
    <xf numFmtId="173" fontId="9" fillId="0" borderId="5" xfId="1" applyNumberFormat="1" applyFont="1" applyBorder="1" applyAlignment="1">
      <alignment vertical="center"/>
    </xf>
    <xf numFmtId="173" fontId="47" fillId="0" borderId="17" xfId="1" applyNumberFormat="1" applyFont="1" applyBorder="1" applyAlignment="1">
      <alignment vertical="center"/>
    </xf>
    <xf numFmtId="173" fontId="47" fillId="0" borderId="5" xfId="1" applyNumberFormat="1" applyFont="1" applyBorder="1" applyAlignment="1">
      <alignment vertical="center"/>
    </xf>
    <xf numFmtId="173" fontId="9" fillId="2" borderId="0" xfId="1" applyNumberFormat="1" applyFont="1" applyFill="1" applyAlignment="1"/>
    <xf numFmtId="172" fontId="5" fillId="0" borderId="14" xfId="1" applyNumberFormat="1" applyFont="1" applyBorder="1" applyAlignment="1"/>
    <xf numFmtId="37" fontId="5" fillId="0" borderId="14" xfId="1" applyNumberFormat="1" applyFont="1" applyBorder="1" applyAlignment="1"/>
    <xf numFmtId="164" fontId="43" fillId="0" borderId="0" xfId="3" applyNumberFormat="1" applyFont="1" applyFill="1" applyBorder="1" applyAlignment="1">
      <alignment vertical="center"/>
    </xf>
    <xf numFmtId="164" fontId="43" fillId="4" borderId="2" xfId="3" applyNumberFormat="1" applyFont="1" applyFill="1" applyBorder="1" applyAlignment="1">
      <alignment vertical="center"/>
    </xf>
    <xf numFmtId="164" fontId="43" fillId="4" borderId="3" xfId="3" applyNumberFormat="1" applyFont="1" applyFill="1" applyBorder="1" applyAlignment="1">
      <alignment vertical="center"/>
    </xf>
    <xf numFmtId="164" fontId="43" fillId="4" borderId="4" xfId="3" applyNumberFormat="1" applyFont="1" applyFill="1" applyBorder="1" applyAlignment="1">
      <alignment vertical="center"/>
    </xf>
    <xf numFmtId="164" fontId="9" fillId="0" borderId="24" xfId="1" applyNumberFormat="1" applyFont="1" applyBorder="1" applyAlignment="1">
      <alignment vertical="center"/>
    </xf>
    <xf numFmtId="164" fontId="47" fillId="0" borderId="29" xfId="1" applyNumberFormat="1" applyFont="1" applyBorder="1" applyAlignment="1">
      <alignment vertical="center"/>
    </xf>
    <xf numFmtId="166" fontId="5" fillId="2" borderId="0" xfId="1" applyNumberFormat="1" applyFont="1" applyFill="1" applyAlignment="1"/>
    <xf numFmtId="172" fontId="5" fillId="0" borderId="30" xfId="1" applyNumberFormat="1" applyFont="1" applyBorder="1" applyAlignment="1"/>
    <xf numFmtId="164" fontId="5" fillId="0" borderId="23" xfId="1" applyNumberFormat="1" applyFont="1" applyBorder="1" applyAlignment="1">
      <alignment vertical="center"/>
    </xf>
    <xf numFmtId="164" fontId="5" fillId="0" borderId="30" xfId="1" applyNumberFormat="1" applyFont="1" applyBorder="1" applyAlignment="1">
      <alignment vertical="center"/>
    </xf>
    <xf numFmtId="164" fontId="5" fillId="0" borderId="31" xfId="1" applyNumberFormat="1" applyFont="1" applyBorder="1" applyAlignment="1">
      <alignment vertical="center"/>
    </xf>
    <xf numFmtId="172" fontId="49" fillId="0" borderId="14" xfId="3" applyNumberFormat="1" applyFont="1" applyBorder="1"/>
    <xf numFmtId="37" fontId="49" fillId="0" borderId="0" xfId="3" applyNumberFormat="1" applyFont="1" applyBorder="1" applyAlignment="1">
      <alignment vertical="center"/>
    </xf>
    <xf numFmtId="37" fontId="49" fillId="0" borderId="14" xfId="3" applyNumberFormat="1" applyFont="1" applyBorder="1" applyAlignment="1">
      <alignment vertical="center"/>
    </xf>
    <xf numFmtId="37" fontId="49" fillId="0" borderId="12" xfId="3" applyNumberFormat="1" applyFont="1" applyBorder="1" applyAlignment="1">
      <alignment vertical="center"/>
    </xf>
    <xf numFmtId="37" fontId="17" fillId="0" borderId="0" xfId="3" applyNumberFormat="1" applyFont="1" applyBorder="1" applyAlignment="1">
      <alignment vertical="center"/>
    </xf>
    <xf numFmtId="37" fontId="17" fillId="0" borderId="12" xfId="3" applyNumberFormat="1" applyFont="1" applyBorder="1" applyAlignment="1">
      <alignment vertical="center"/>
    </xf>
    <xf numFmtId="174" fontId="50" fillId="0" borderId="0" xfId="13" applyNumberFormat="1" applyFont="1" applyBorder="1" applyAlignment="1">
      <alignment vertical="center"/>
    </xf>
    <xf numFmtId="43" fontId="50" fillId="0" borderId="0" xfId="13" applyFont="1" applyBorder="1" applyAlignment="1">
      <alignment vertical="center"/>
    </xf>
    <xf numFmtId="43" fontId="50" fillId="0" borderId="14" xfId="13" applyFont="1" applyBorder="1" applyAlignment="1">
      <alignment vertical="center"/>
    </xf>
    <xf numFmtId="43" fontId="50" fillId="0" borderId="12" xfId="13" applyFont="1" applyBorder="1" applyAlignment="1">
      <alignment vertical="center"/>
    </xf>
    <xf numFmtId="43" fontId="50" fillId="0" borderId="0" xfId="13" applyFont="1" applyAlignment="1">
      <alignment vertical="center"/>
    </xf>
    <xf numFmtId="43" fontId="17" fillId="0" borderId="12" xfId="13" applyFont="1" applyBorder="1" applyAlignment="1">
      <alignment vertical="center"/>
    </xf>
    <xf numFmtId="172" fontId="9" fillId="0" borderId="19" xfId="1" applyNumberFormat="1" applyFont="1" applyBorder="1" applyAlignment="1"/>
    <xf numFmtId="174" fontId="5" fillId="0" borderId="17" xfId="13" applyNumberFormat="1" applyFont="1" applyBorder="1" applyAlignment="1">
      <alignment vertical="center"/>
    </xf>
    <xf numFmtId="2" fontId="5" fillId="0" borderId="17" xfId="13" applyNumberFormat="1" applyFont="1" applyBorder="1" applyAlignment="1">
      <alignment vertical="center"/>
    </xf>
    <xf numFmtId="43" fontId="50" fillId="0" borderId="17" xfId="13" applyFont="1" applyBorder="1" applyAlignment="1">
      <alignment vertical="center"/>
    </xf>
    <xf numFmtId="43" fontId="50" fillId="0" borderId="19" xfId="13" applyFont="1" applyBorder="1" applyAlignment="1">
      <alignment vertical="center"/>
    </xf>
    <xf numFmtId="175" fontId="17" fillId="0" borderId="5" xfId="3" applyNumberFormat="1" applyFont="1" applyBorder="1" applyAlignment="1">
      <alignment vertical="center"/>
    </xf>
    <xf numFmtId="43" fontId="17" fillId="0" borderId="5" xfId="13" applyFont="1" applyBorder="1" applyAlignment="1">
      <alignment vertical="center"/>
    </xf>
    <xf numFmtId="0" fontId="5" fillId="2" borderId="0" xfId="2" applyFont="1" applyFill="1" applyAlignment="1">
      <alignment wrapText="1"/>
    </xf>
    <xf numFmtId="175" fontId="5" fillId="2" borderId="0" xfId="2" applyNumberFormat="1" applyFont="1" applyFill="1"/>
    <xf numFmtId="176" fontId="5" fillId="2" borderId="0" xfId="2" applyNumberFormat="1" applyFont="1" applyFill="1"/>
    <xf numFmtId="37" fontId="5" fillId="0" borderId="0" xfId="1" applyNumberFormat="1" applyFont="1" applyAlignment="1"/>
    <xf numFmtId="37" fontId="15" fillId="0" borderId="0" xfId="1" applyNumberFormat="1" applyFont="1" applyAlignment="1"/>
    <xf numFmtId="37" fontId="23" fillId="0" borderId="0" xfId="1" applyNumberFormat="1" applyFont="1" applyAlignment="1"/>
    <xf numFmtId="10" fontId="5" fillId="5" borderId="0" xfId="11" applyNumberFormat="1" applyFont="1" applyFill="1" applyBorder="1"/>
    <xf numFmtId="5" fontId="9" fillId="0" borderId="0" xfId="1" applyNumberFormat="1" applyFont="1" applyAlignment="1"/>
    <xf numFmtId="37" fontId="5" fillId="5" borderId="0" xfId="11" applyNumberFormat="1" applyFont="1" applyFill="1" applyBorder="1"/>
    <xf numFmtId="173" fontId="9" fillId="0" borderId="0" xfId="1" applyNumberFormat="1" applyFont="1" applyAlignment="1"/>
    <xf numFmtId="0" fontId="5" fillId="0" borderId="0" xfId="2" applyFont="1"/>
    <xf numFmtId="37" fontId="5" fillId="0" borderId="0" xfId="2" applyNumberFormat="1" applyFont="1" applyAlignment="1">
      <alignment horizontal="center" vertical="center"/>
    </xf>
    <xf numFmtId="0" fontId="51" fillId="2" borderId="0" xfId="1" applyFont="1" applyFill="1" applyAlignment="1">
      <alignment horizontal="right" vertical="top"/>
    </xf>
    <xf numFmtId="4" fontId="51" fillId="2" borderId="0" xfId="1" applyNumberFormat="1" applyFont="1" applyFill="1">
      <alignment vertical="top"/>
    </xf>
    <xf numFmtId="0" fontId="51" fillId="2" borderId="0" xfId="1" applyFont="1" applyFill="1">
      <alignment vertical="top"/>
    </xf>
    <xf numFmtId="9" fontId="51" fillId="2" borderId="0" xfId="12" applyFont="1" applyFill="1" applyBorder="1" applyAlignment="1">
      <alignment vertical="top"/>
    </xf>
    <xf numFmtId="4" fontId="5" fillId="2" borderId="0" xfId="1" applyNumberFormat="1" applyFont="1" applyFill="1">
      <alignment vertical="top"/>
    </xf>
    <xf numFmtId="9" fontId="5" fillId="2" borderId="0" xfId="12" applyFont="1" applyFill="1" applyAlignment="1">
      <alignment vertical="top"/>
    </xf>
    <xf numFmtId="177" fontId="5" fillId="2" borderId="0" xfId="1" applyNumberFormat="1" applyFont="1" applyFill="1">
      <alignment vertical="top"/>
    </xf>
    <xf numFmtId="37" fontId="5" fillId="2" borderId="0" xfId="1" applyNumberFormat="1" applyFont="1" applyFill="1">
      <alignment vertical="top"/>
    </xf>
    <xf numFmtId="178" fontId="5" fillId="2" borderId="0" xfId="1" applyNumberFormat="1" applyFont="1" applyFill="1">
      <alignment vertical="top"/>
    </xf>
    <xf numFmtId="0" fontId="9" fillId="3" borderId="32" xfId="1" applyFont="1" applyFill="1" applyBorder="1">
      <alignment vertical="top"/>
    </xf>
    <xf numFmtId="0" fontId="9" fillId="3" borderId="33" xfId="1" applyFont="1" applyFill="1" applyBorder="1">
      <alignment vertical="top"/>
    </xf>
    <xf numFmtId="0" fontId="9" fillId="3" borderId="10" xfId="1" applyFont="1" applyFill="1" applyBorder="1" applyAlignment="1">
      <alignment horizontal="centerContinuous" vertical="top"/>
    </xf>
    <xf numFmtId="0" fontId="9" fillId="3" borderId="11" xfId="1" applyFont="1" applyFill="1" applyBorder="1" applyAlignment="1">
      <alignment horizontal="centerContinuous" vertical="top"/>
    </xf>
    <xf numFmtId="0" fontId="9" fillId="2" borderId="0" xfId="1" applyFont="1" applyFill="1">
      <alignment vertical="top"/>
    </xf>
    <xf numFmtId="0" fontId="9" fillId="3" borderId="2" xfId="1" applyFont="1" applyFill="1" applyBorder="1">
      <alignment vertical="top"/>
    </xf>
    <xf numFmtId="0" fontId="9" fillId="3" borderId="4" xfId="1" applyFont="1" applyFill="1" applyBorder="1">
      <alignment vertical="top"/>
    </xf>
    <xf numFmtId="0" fontId="10" fillId="3" borderId="3" xfId="1" applyFont="1" applyFill="1" applyBorder="1" applyAlignment="1">
      <alignment horizontal="center"/>
    </xf>
    <xf numFmtId="0" fontId="11" fillId="3" borderId="15" xfId="1" applyFont="1" applyFill="1" applyBorder="1" applyAlignment="1">
      <alignment horizontal="center" vertical="top"/>
    </xf>
    <xf numFmtId="164" fontId="52" fillId="3" borderId="18" xfId="1" applyNumberFormat="1" applyFont="1" applyFill="1" applyBorder="1" applyAlignment="1">
      <alignment vertical="center"/>
    </xf>
    <xf numFmtId="164" fontId="52" fillId="3" borderId="19" xfId="1" applyNumberFormat="1" applyFont="1" applyFill="1" applyBorder="1" applyAlignment="1">
      <alignment vertical="center"/>
    </xf>
    <xf numFmtId="164" fontId="53" fillId="3" borderId="17" xfId="1" applyNumberFormat="1" applyFont="1" applyFill="1" applyBorder="1" applyAlignment="1">
      <alignment horizontal="center" vertical="center"/>
    </xf>
    <xf numFmtId="164" fontId="53" fillId="3" borderId="5" xfId="1" applyNumberFormat="1" applyFont="1" applyFill="1" applyBorder="1" applyAlignment="1">
      <alignment horizontal="center" vertical="center"/>
    </xf>
    <xf numFmtId="164" fontId="53" fillId="4" borderId="2" xfId="1" applyNumberFormat="1" applyFont="1" applyFill="1" applyBorder="1" applyAlignment="1">
      <alignment horizontal="center" vertical="center"/>
    </xf>
    <xf numFmtId="164" fontId="53" fillId="4" borderId="3" xfId="1" applyNumberFormat="1" applyFont="1" applyFill="1" applyBorder="1" applyAlignment="1">
      <alignment horizontal="center" vertical="center"/>
    </xf>
    <xf numFmtId="164" fontId="53" fillId="4" borderId="4" xfId="1" applyNumberFormat="1" applyFont="1" applyFill="1" applyBorder="1" applyAlignment="1">
      <alignment horizontal="center" vertical="center"/>
    </xf>
    <xf numFmtId="164" fontId="52" fillId="2" borderId="0" xfId="1" applyNumberFormat="1" applyFont="1" applyFill="1" applyAlignment="1">
      <alignment vertical="center"/>
    </xf>
    <xf numFmtId="0" fontId="23" fillId="0" borderId="13" xfId="1" applyFont="1" applyBorder="1" applyAlignment="1">
      <alignment horizontal="left" vertical="top" indent="1"/>
    </xf>
    <xf numFmtId="0" fontId="23" fillId="0" borderId="14" xfId="1" applyFont="1" applyBorder="1">
      <alignment vertical="top"/>
    </xf>
    <xf numFmtId="169" fontId="23" fillId="0" borderId="0" xfId="12" applyNumberFormat="1" applyFont="1" applyBorder="1" applyAlignment="1">
      <alignment horizontal="center" vertical="top"/>
    </xf>
    <xf numFmtId="169" fontId="23" fillId="0" borderId="12" xfId="12" applyNumberFormat="1" applyFont="1" applyBorder="1" applyAlignment="1">
      <alignment horizontal="center" vertical="top"/>
    </xf>
    <xf numFmtId="169" fontId="23" fillId="7" borderId="0" xfId="12" applyNumberFormat="1" applyFont="1" applyFill="1" applyBorder="1" applyAlignment="1">
      <alignment horizontal="center" vertical="top"/>
    </xf>
    <xf numFmtId="0" fontId="23" fillId="2" borderId="0" xfId="1" applyFont="1" applyFill="1">
      <alignment vertical="top"/>
    </xf>
    <xf numFmtId="42" fontId="54" fillId="0" borderId="12" xfId="1" applyNumberFormat="1" applyFont="1" applyBorder="1" applyAlignment="1">
      <alignment horizontal="center" vertical="top"/>
    </xf>
    <xf numFmtId="42" fontId="55" fillId="0" borderId="12" xfId="1" applyNumberFormat="1" applyFont="1" applyBorder="1" applyAlignment="1">
      <alignment horizontal="center" vertical="top"/>
    </xf>
    <xf numFmtId="164" fontId="5" fillId="0" borderId="13" xfId="1" applyNumberFormat="1" applyFont="1" applyBorder="1">
      <alignment vertical="top"/>
    </xf>
    <xf numFmtId="164" fontId="5" fillId="0" borderId="14" xfId="1" applyNumberFormat="1" applyFont="1" applyBorder="1">
      <alignment vertical="top"/>
    </xf>
    <xf numFmtId="164" fontId="44" fillId="0" borderId="0" xfId="1" applyNumberFormat="1" applyFont="1" applyAlignment="1">
      <alignment horizontal="center" vertical="top"/>
    </xf>
    <xf numFmtId="164" fontId="5" fillId="0" borderId="12" xfId="1" applyNumberFormat="1" applyFont="1" applyBorder="1" applyAlignment="1">
      <alignment horizontal="center" vertical="top"/>
    </xf>
    <xf numFmtId="164" fontId="44" fillId="7" borderId="0" xfId="1" applyNumberFormat="1" applyFont="1" applyFill="1" applyAlignment="1">
      <alignment horizontal="center" vertical="top"/>
    </xf>
    <xf numFmtId="164" fontId="5" fillId="0" borderId="0" xfId="1" applyNumberFormat="1" applyFont="1" applyAlignment="1">
      <alignment horizontal="center" vertical="top"/>
    </xf>
    <xf numFmtId="164" fontId="5" fillId="7" borderId="0" xfId="1" applyNumberFormat="1" applyFont="1" applyFill="1" applyAlignment="1">
      <alignment horizontal="center" vertical="top"/>
    </xf>
    <xf numFmtId="164" fontId="5" fillId="2" borderId="0" xfId="1" applyNumberFormat="1" applyFont="1" applyFill="1">
      <alignment vertical="top"/>
    </xf>
    <xf numFmtId="0" fontId="23" fillId="0" borderId="13" xfId="1" applyFont="1" applyBorder="1" applyAlignment="1">
      <alignment horizontal="left" vertical="center" indent="1"/>
    </xf>
    <xf numFmtId="169" fontId="23" fillId="0" borderId="12" xfId="12" applyNumberFormat="1" applyFont="1" applyFill="1" applyBorder="1" applyAlignment="1">
      <alignment horizontal="center" vertical="top"/>
    </xf>
    <xf numFmtId="169" fontId="23" fillId="4" borderId="2" xfId="12" applyNumberFormat="1" applyFont="1" applyFill="1" applyBorder="1" applyAlignment="1">
      <alignment horizontal="center" vertical="top"/>
    </xf>
    <xf numFmtId="169" fontId="23" fillId="4" borderId="3" xfId="12" applyNumberFormat="1" applyFont="1" applyFill="1" applyBorder="1" applyAlignment="1">
      <alignment horizontal="center" vertical="top"/>
    </xf>
    <xf numFmtId="169" fontId="23" fillId="4" borderId="4" xfId="12" applyNumberFormat="1" applyFont="1" applyFill="1" applyBorder="1" applyAlignment="1">
      <alignment horizontal="center" vertical="top"/>
    </xf>
    <xf numFmtId="169" fontId="46" fillId="4" borderId="9" xfId="1" applyNumberFormat="1" applyFont="1" applyFill="1" applyBorder="1" applyAlignment="1">
      <alignment horizontal="center" vertical="top"/>
    </xf>
    <xf numFmtId="169" fontId="46" fillId="4" borderId="10" xfId="1" applyNumberFormat="1" applyFont="1" applyFill="1" applyBorder="1" applyAlignment="1">
      <alignment horizontal="center" vertical="top"/>
    </xf>
    <xf numFmtId="169" fontId="46" fillId="4" borderId="11" xfId="1" applyNumberFormat="1" applyFont="1" applyFill="1" applyBorder="1" applyAlignment="1">
      <alignment horizontal="center" vertical="top"/>
    </xf>
    <xf numFmtId="169" fontId="46" fillId="4" borderId="1" xfId="12" applyNumberFormat="1" applyFont="1" applyFill="1" applyBorder="1" applyAlignment="1">
      <alignment horizontal="center" vertical="top"/>
    </xf>
    <xf numFmtId="164" fontId="5" fillId="0" borderId="6" xfId="1" applyNumberFormat="1" applyFont="1" applyBorder="1">
      <alignment vertical="top"/>
    </xf>
    <xf numFmtId="164" fontId="5" fillId="0" borderId="8" xfId="1" applyNumberFormat="1" applyFont="1" applyBorder="1" applyAlignment="1">
      <alignment horizontal="left" vertical="top" indent="1"/>
    </xf>
    <xf numFmtId="164" fontId="5" fillId="0" borderId="7" xfId="1" applyNumberFormat="1" applyFont="1" applyBorder="1" applyAlignment="1">
      <alignment horizontal="center" vertical="top"/>
    </xf>
    <xf numFmtId="164" fontId="5" fillId="0" borderId="8" xfId="1" applyNumberFormat="1" applyFont="1" applyBorder="1" applyAlignment="1">
      <alignment horizontal="center" vertical="top"/>
    </xf>
    <xf numFmtId="164" fontId="5" fillId="0" borderId="16" xfId="1" applyNumberFormat="1" applyFont="1" applyBorder="1" applyAlignment="1">
      <alignment horizontal="center" vertical="top"/>
    </xf>
    <xf numFmtId="164" fontId="5" fillId="0" borderId="17" xfId="1" applyNumberFormat="1" applyFont="1" applyBorder="1" applyAlignment="1">
      <alignment horizontal="center" vertical="top"/>
    </xf>
    <xf numFmtId="164" fontId="5" fillId="0" borderId="19" xfId="1" applyNumberFormat="1" applyFont="1" applyBorder="1" applyAlignment="1">
      <alignment horizontal="center" vertical="top"/>
    </xf>
    <xf numFmtId="169" fontId="23" fillId="0" borderId="14" xfId="12" applyNumberFormat="1" applyFont="1" applyBorder="1" applyAlignment="1">
      <alignment horizontal="center" vertical="top"/>
    </xf>
    <xf numFmtId="169" fontId="23" fillId="7" borderId="12" xfId="12" applyNumberFormat="1" applyFont="1" applyFill="1" applyBorder="1" applyAlignment="1">
      <alignment horizontal="center" vertical="top"/>
    </xf>
    <xf numFmtId="164" fontId="44" fillId="4" borderId="2" xfId="1" applyNumberFormat="1" applyFont="1" applyFill="1" applyBorder="1" applyAlignment="1">
      <alignment horizontal="center" vertical="top"/>
    </xf>
    <xf numFmtId="164" fontId="44" fillId="4" borderId="3" xfId="1" applyNumberFormat="1" applyFont="1" applyFill="1" applyBorder="1" applyAlignment="1">
      <alignment horizontal="center" vertical="top"/>
    </xf>
    <xf numFmtId="164" fontId="44" fillId="4" borderId="4" xfId="1" applyNumberFormat="1" applyFont="1" applyFill="1" applyBorder="1" applyAlignment="1">
      <alignment horizontal="center" vertical="top"/>
    </xf>
    <xf numFmtId="169" fontId="46" fillId="4" borderId="2" xfId="1" applyNumberFormat="1" applyFont="1" applyFill="1" applyBorder="1" applyAlignment="1">
      <alignment horizontal="center" vertical="top"/>
    </xf>
    <xf numFmtId="169" fontId="46" fillId="4" borderId="3" xfId="1" applyNumberFormat="1" applyFont="1" applyFill="1" applyBorder="1" applyAlignment="1">
      <alignment horizontal="center" vertical="top"/>
    </xf>
    <xf numFmtId="169" fontId="46" fillId="4" borderId="4" xfId="1" applyNumberFormat="1" applyFont="1" applyFill="1" applyBorder="1" applyAlignment="1">
      <alignment horizontal="center" vertical="top"/>
    </xf>
    <xf numFmtId="169" fontId="46" fillId="4" borderId="15" xfId="12" applyNumberFormat="1" applyFont="1" applyFill="1" applyBorder="1" applyAlignment="1">
      <alignment horizontal="center" vertical="top"/>
    </xf>
    <xf numFmtId="169" fontId="46" fillId="4" borderId="0" xfId="1" applyNumberFormat="1" applyFont="1" applyFill="1" applyAlignment="1">
      <alignment horizontal="center" vertical="top"/>
    </xf>
    <xf numFmtId="169" fontId="46" fillId="4" borderId="12" xfId="12" applyNumberFormat="1" applyFont="1" applyFill="1" applyBorder="1" applyAlignment="1">
      <alignment horizontal="center" vertical="top"/>
    </xf>
    <xf numFmtId="164" fontId="52" fillId="3" borderId="6" xfId="1" applyNumberFormat="1" applyFont="1" applyFill="1" applyBorder="1" applyAlignment="1">
      <alignment vertical="center"/>
    </xf>
    <xf numFmtId="164" fontId="56" fillId="3" borderId="8" xfId="1" applyNumberFormat="1" applyFont="1" applyFill="1" applyBorder="1" applyAlignment="1">
      <alignment vertical="center"/>
    </xf>
    <xf numFmtId="164" fontId="52" fillId="3" borderId="7" xfId="1" applyNumberFormat="1" applyFont="1" applyFill="1" applyBorder="1" applyAlignment="1">
      <alignment horizontal="center" vertical="center"/>
    </xf>
    <xf numFmtId="164" fontId="52" fillId="3" borderId="16" xfId="1" applyNumberFormat="1" applyFont="1" applyFill="1" applyBorder="1" applyAlignment="1">
      <alignment horizontal="center" vertical="center"/>
    </xf>
    <xf numFmtId="164" fontId="5" fillId="2" borderId="0" xfId="1" applyNumberFormat="1" applyFont="1" applyFill="1" applyAlignment="1">
      <alignment vertical="center"/>
    </xf>
    <xf numFmtId="0" fontId="23" fillId="0" borderId="18" xfId="1" applyFont="1" applyBorder="1" applyAlignment="1">
      <alignment horizontal="left" vertical="top" indent="1"/>
    </xf>
    <xf numFmtId="0" fontId="23" fillId="0" borderId="19" xfId="1" applyFont="1" applyBorder="1">
      <alignment vertical="top"/>
    </xf>
    <xf numFmtId="169" fontId="23" fillId="0" borderId="0" xfId="1" applyNumberFormat="1" applyFont="1" applyAlignment="1">
      <alignment horizontal="center" vertical="top"/>
    </xf>
    <xf numFmtId="169" fontId="23" fillId="0" borderId="12" xfId="1" applyNumberFormat="1" applyFont="1" applyBorder="1" applyAlignment="1">
      <alignment horizontal="center" vertical="top"/>
    </xf>
    <xf numFmtId="164" fontId="9" fillId="0" borderId="13" xfId="1" applyNumberFormat="1" applyFont="1" applyBorder="1">
      <alignment vertical="top"/>
    </xf>
    <xf numFmtId="164" fontId="9" fillId="0" borderId="10" xfId="1" applyNumberFormat="1" applyFont="1" applyBorder="1" applyAlignment="1">
      <alignment horizontal="center" vertical="top"/>
    </xf>
    <xf numFmtId="164" fontId="9" fillId="0" borderId="1" xfId="1" applyNumberFormat="1" applyFont="1" applyBorder="1" applyAlignment="1">
      <alignment horizontal="center" vertical="top"/>
    </xf>
    <xf numFmtId="164" fontId="9" fillId="7" borderId="10" xfId="1" applyNumberFormat="1" applyFont="1" applyFill="1" applyBorder="1" applyAlignment="1">
      <alignment horizontal="center" vertical="top"/>
    </xf>
    <xf numFmtId="164" fontId="9" fillId="7" borderId="13" xfId="1" applyNumberFormat="1" applyFont="1" applyFill="1" applyBorder="1">
      <alignment vertical="top"/>
    </xf>
    <xf numFmtId="164" fontId="5" fillId="7" borderId="14" xfId="1" applyNumberFormat="1" applyFont="1" applyFill="1" applyBorder="1">
      <alignment vertical="top"/>
    </xf>
    <xf numFmtId="164" fontId="9" fillId="7" borderId="0" xfId="1" applyNumberFormat="1" applyFont="1" applyFill="1" applyAlignment="1">
      <alignment horizontal="center" vertical="top"/>
    </xf>
    <xf numFmtId="164" fontId="9" fillId="7" borderId="12" xfId="1" applyNumberFormat="1" applyFont="1" applyFill="1" applyBorder="1" applyAlignment="1">
      <alignment horizontal="center" vertical="top"/>
    </xf>
    <xf numFmtId="164" fontId="5" fillId="0" borderId="12" xfId="12" applyNumberFormat="1" applyFont="1" applyFill="1" applyBorder="1" applyAlignment="1">
      <alignment horizontal="center" vertical="top"/>
    </xf>
    <xf numFmtId="164" fontId="9" fillId="0" borderId="6" xfId="1" applyNumberFormat="1" applyFont="1" applyBorder="1">
      <alignment vertical="top"/>
    </xf>
    <xf numFmtId="164" fontId="9" fillId="0" borderId="8" xfId="1" applyNumberFormat="1" applyFont="1" applyBorder="1">
      <alignment vertical="top"/>
    </xf>
    <xf numFmtId="164" fontId="9" fillId="0" borderId="7" xfId="1" applyNumberFormat="1" applyFont="1" applyBorder="1" applyAlignment="1">
      <alignment horizontal="center" vertical="top"/>
    </xf>
    <xf numFmtId="164" fontId="9" fillId="0" borderId="8" xfId="1" applyNumberFormat="1" applyFont="1" applyBorder="1" applyAlignment="1">
      <alignment horizontal="center" vertical="top"/>
    </xf>
    <xf numFmtId="164" fontId="9" fillId="0" borderId="16" xfId="1" applyNumberFormat="1" applyFont="1" applyBorder="1" applyAlignment="1">
      <alignment horizontal="center" vertical="top"/>
    </xf>
    <xf numFmtId="164" fontId="9" fillId="7" borderId="7" xfId="1" applyNumberFormat="1" applyFont="1" applyFill="1" applyBorder="1" applyAlignment="1">
      <alignment horizontal="center" vertical="top"/>
    </xf>
    <xf numFmtId="164" fontId="9" fillId="7" borderId="16" xfId="1" applyNumberFormat="1" applyFont="1" applyFill="1" applyBorder="1" applyAlignment="1">
      <alignment horizontal="center" vertical="top"/>
    </xf>
    <xf numFmtId="164" fontId="9" fillId="2" borderId="0" xfId="1" applyNumberFormat="1" applyFont="1" applyFill="1">
      <alignment vertical="top"/>
    </xf>
    <xf numFmtId="169" fontId="23" fillId="7" borderId="14" xfId="1" applyNumberFormat="1" applyFont="1" applyFill="1" applyBorder="1">
      <alignment vertical="top"/>
    </xf>
    <xf numFmtId="169" fontId="23" fillId="7" borderId="0" xfId="1" applyNumberFormat="1" applyFont="1" applyFill="1" applyAlignment="1">
      <alignment horizontal="center" vertical="top"/>
    </xf>
    <xf numFmtId="169" fontId="23" fillId="4" borderId="2" xfId="1" applyNumberFormat="1" applyFont="1" applyFill="1" applyBorder="1" applyAlignment="1">
      <alignment horizontal="center" vertical="top"/>
    </xf>
    <xf numFmtId="169" fontId="23" fillId="4" borderId="3" xfId="1" applyNumberFormat="1" applyFont="1" applyFill="1" applyBorder="1" applyAlignment="1">
      <alignment horizontal="center" vertical="top"/>
    </xf>
    <xf numFmtId="169" fontId="23" fillId="4" borderId="4" xfId="1" applyNumberFormat="1" applyFont="1" applyFill="1" applyBorder="1" applyAlignment="1">
      <alignment horizontal="center" vertical="top"/>
    </xf>
    <xf numFmtId="179" fontId="52" fillId="3" borderId="25" xfId="1" applyNumberFormat="1" applyFont="1" applyFill="1" applyBorder="1" applyAlignment="1">
      <alignment vertical="center"/>
    </xf>
    <xf numFmtId="179" fontId="56" fillId="3" borderId="27" xfId="1" applyNumberFormat="1" applyFont="1" applyFill="1" applyBorder="1" applyAlignment="1">
      <alignment vertical="center"/>
    </xf>
    <xf numFmtId="179" fontId="57" fillId="3" borderId="21" xfId="1" applyNumberFormat="1" applyFont="1" applyFill="1" applyBorder="1" applyAlignment="1">
      <alignment horizontal="center" vertical="center"/>
    </xf>
    <xf numFmtId="179" fontId="52" fillId="3" borderId="28" xfId="1" applyNumberFormat="1" applyFont="1" applyFill="1" applyBorder="1" applyAlignment="1">
      <alignment horizontal="center" vertical="center"/>
    </xf>
    <xf numFmtId="179" fontId="52" fillId="3" borderId="21" xfId="1" applyNumberFormat="1" applyFont="1" applyFill="1" applyBorder="1" applyAlignment="1">
      <alignment horizontal="center" vertical="center"/>
    </xf>
    <xf numFmtId="179" fontId="56" fillId="2" borderId="0" xfId="1" applyNumberFormat="1" applyFont="1" applyFill="1" applyAlignment="1">
      <alignment vertical="center"/>
    </xf>
    <xf numFmtId="0" fontId="9" fillId="0" borderId="18" xfId="1" applyFont="1" applyBorder="1" applyAlignment="1">
      <alignment horizontal="left" vertical="center"/>
    </xf>
    <xf numFmtId="0" fontId="5" fillId="0" borderId="19" xfId="1" applyFont="1" applyBorder="1" applyAlignment="1">
      <alignment horizontal="center" vertical="center"/>
    </xf>
    <xf numFmtId="44" fontId="9" fillId="0" borderId="3" xfId="1" applyNumberFormat="1" applyFont="1" applyBorder="1" applyAlignment="1">
      <alignment horizontal="center" vertical="center"/>
    </xf>
    <xf numFmtId="44" fontId="9" fillId="0" borderId="4" xfId="1" applyNumberFormat="1" applyFont="1" applyBorder="1" applyAlignment="1">
      <alignment horizontal="center" vertical="center"/>
    </xf>
    <xf numFmtId="44" fontId="9" fillId="0" borderId="15" xfId="1" applyNumberFormat="1" applyFont="1" applyBorder="1" applyAlignment="1">
      <alignment horizontal="center" vertical="center"/>
    </xf>
    <xf numFmtId="44" fontId="9" fillId="7" borderId="3" xfId="1" applyNumberFormat="1" applyFont="1" applyFill="1" applyBorder="1" applyAlignment="1">
      <alignment horizontal="center" vertical="center"/>
    </xf>
    <xf numFmtId="0" fontId="5" fillId="2" borderId="0" xfId="1" applyFont="1" applyFill="1" applyAlignment="1">
      <alignment horizontal="center" vertical="center"/>
    </xf>
    <xf numFmtId="169" fontId="23" fillId="0" borderId="10" xfId="12" applyNumberFormat="1" applyFont="1" applyBorder="1" applyAlignment="1">
      <alignment horizontal="center" vertical="top"/>
    </xf>
    <xf numFmtId="169" fontId="23" fillId="0" borderId="1" xfId="12" applyNumberFormat="1" applyFont="1" applyBorder="1" applyAlignment="1">
      <alignment horizontal="center" vertical="top"/>
    </xf>
    <xf numFmtId="169" fontId="23" fillId="7" borderId="10" xfId="12" applyNumberFormat="1" applyFont="1" applyFill="1" applyBorder="1" applyAlignment="1">
      <alignment horizontal="center" vertical="top"/>
    </xf>
    <xf numFmtId="0" fontId="5" fillId="0" borderId="13" xfId="1" applyFont="1" applyBorder="1">
      <alignment vertical="top"/>
    </xf>
    <xf numFmtId="0" fontId="5" fillId="0" borderId="14" xfId="1" applyFont="1" applyBorder="1">
      <alignment vertical="top"/>
    </xf>
    <xf numFmtId="171" fontId="44" fillId="0" borderId="0" xfId="13" applyNumberFormat="1" applyFont="1" applyBorder="1" applyAlignment="1">
      <alignment horizontal="center" vertical="top"/>
    </xf>
    <xf numFmtId="171" fontId="5" fillId="0" borderId="12" xfId="13" applyNumberFormat="1" applyFont="1" applyBorder="1" applyAlignment="1">
      <alignment horizontal="center" vertical="top"/>
    </xf>
    <xf numFmtId="171" fontId="5" fillId="0" borderId="13" xfId="13" applyNumberFormat="1" applyFont="1" applyBorder="1" applyAlignment="1">
      <alignment horizontal="center" vertical="top"/>
    </xf>
    <xf numFmtId="37" fontId="44" fillId="4" borderId="2" xfId="1" applyNumberFormat="1" applyFont="1" applyFill="1" applyBorder="1" applyAlignment="1">
      <alignment horizontal="center" vertical="top"/>
    </xf>
    <xf numFmtId="37" fontId="44" fillId="4" borderId="3" xfId="1" applyNumberFormat="1" applyFont="1" applyFill="1" applyBorder="1" applyAlignment="1">
      <alignment horizontal="center" vertical="top"/>
    </xf>
    <xf numFmtId="37" fontId="44" fillId="4" borderId="4" xfId="1" applyNumberFormat="1" applyFont="1" applyFill="1" applyBorder="1" applyAlignment="1">
      <alignment horizontal="center" vertical="top"/>
    </xf>
    <xf numFmtId="37" fontId="5" fillId="0" borderId="14" xfId="1" applyNumberFormat="1" applyFont="1" applyBorder="1" applyAlignment="1">
      <alignment horizontal="center" vertical="top"/>
    </xf>
    <xf numFmtId="0" fontId="5" fillId="0" borderId="18" xfId="1" applyFont="1" applyBorder="1">
      <alignment vertical="top"/>
    </xf>
    <xf numFmtId="0" fontId="5" fillId="0" borderId="19" xfId="1" applyFont="1" applyBorder="1">
      <alignment vertical="top"/>
    </xf>
    <xf numFmtId="9" fontId="5" fillId="0" borderId="17" xfId="12" applyFont="1" applyBorder="1" applyAlignment="1">
      <alignment horizontal="center" vertical="top"/>
    </xf>
    <xf numFmtId="0" fontId="5" fillId="0" borderId="17" xfId="1" applyFont="1" applyBorder="1" applyAlignment="1">
      <alignment horizontal="center" vertical="top"/>
    </xf>
    <xf numFmtId="0" fontId="5" fillId="0" borderId="5" xfId="1" applyFont="1" applyBorder="1" applyAlignment="1">
      <alignment horizontal="center" vertical="top"/>
    </xf>
    <xf numFmtId="0" fontId="5" fillId="7" borderId="17" xfId="1" applyFont="1" applyFill="1" applyBorder="1" applyAlignment="1">
      <alignment horizontal="center" vertical="top"/>
    </xf>
    <xf numFmtId="14" fontId="5" fillId="2" borderId="0" xfId="1" applyNumberFormat="1" applyFont="1" applyFill="1">
      <alignment vertical="top"/>
    </xf>
    <xf numFmtId="37" fontId="3" fillId="2" borderId="0" xfId="1" applyNumberFormat="1" applyFont="1" applyFill="1" applyAlignment="1">
      <alignment horizontal="left"/>
    </xf>
    <xf numFmtId="0" fontId="9" fillId="0" borderId="0" xfId="1" applyFont="1">
      <alignment vertical="top"/>
    </xf>
    <xf numFmtId="164" fontId="52" fillId="0" borderId="0" xfId="1" applyNumberFormat="1" applyFont="1" applyAlignment="1">
      <alignment vertical="center"/>
    </xf>
    <xf numFmtId="0" fontId="23" fillId="0" borderId="0" xfId="1" applyFont="1">
      <alignment vertical="top"/>
    </xf>
    <xf numFmtId="164" fontId="5" fillId="0" borderId="0" xfId="1" applyNumberFormat="1" applyFont="1">
      <alignment vertical="top"/>
    </xf>
    <xf numFmtId="167" fontId="23" fillId="2" borderId="0" xfId="1" applyNumberFormat="1" applyFont="1" applyFill="1">
      <alignment vertical="top"/>
    </xf>
    <xf numFmtId="164" fontId="5" fillId="7" borderId="0" xfId="1" applyNumberFormat="1" applyFont="1" applyFill="1">
      <alignment vertical="top"/>
    </xf>
    <xf numFmtId="164" fontId="9" fillId="0" borderId="0" xfId="1" applyNumberFormat="1" applyFont="1">
      <alignment vertical="top"/>
    </xf>
    <xf numFmtId="179" fontId="56" fillId="0" borderId="0" xfId="1" applyNumberFormat="1" applyFont="1" applyAlignment="1">
      <alignment vertical="center"/>
    </xf>
    <xf numFmtId="43" fontId="23" fillId="2" borderId="0" xfId="13" applyFont="1" applyFill="1" applyAlignment="1">
      <alignment vertical="top"/>
    </xf>
    <xf numFmtId="0" fontId="5" fillId="0" borderId="0" xfId="1" applyFont="1" applyAlignment="1">
      <alignment horizontal="center" vertical="center"/>
    </xf>
    <xf numFmtId="0" fontId="5" fillId="0" borderId="0" xfId="1" applyFont="1">
      <alignment vertical="top"/>
    </xf>
    <xf numFmtId="39" fontId="58" fillId="2" borderId="0" xfId="1" applyNumberFormat="1" applyFont="1" applyFill="1" applyAlignment="1">
      <alignment horizontal="right"/>
    </xf>
    <xf numFmtId="39" fontId="51" fillId="2" borderId="0" xfId="1" applyNumberFormat="1" applyFont="1" applyFill="1" applyAlignment="1"/>
    <xf numFmtId="37" fontId="5" fillId="2" borderId="0" xfId="1" applyNumberFormat="1" applyFont="1" applyFill="1" applyAlignment="1">
      <alignment horizontal="left" indent="6"/>
    </xf>
    <xf numFmtId="37" fontId="51" fillId="2" borderId="0" xfId="2" applyNumberFormat="1" applyFont="1" applyFill="1"/>
    <xf numFmtId="9" fontId="51" fillId="2" borderId="0" xfId="12" applyFont="1" applyFill="1"/>
    <xf numFmtId="180" fontId="51" fillId="2" borderId="0" xfId="12" applyNumberFormat="1" applyFont="1" applyFill="1"/>
    <xf numFmtId="2" fontId="51" fillId="2" borderId="0" xfId="12" applyNumberFormat="1" applyFont="1" applyFill="1"/>
    <xf numFmtId="171" fontId="50" fillId="2" borderId="0" xfId="13" applyNumberFormat="1" applyFont="1" applyFill="1" applyAlignment="1">
      <alignment vertical="top"/>
    </xf>
    <xf numFmtId="167" fontId="5" fillId="2" borderId="0" xfId="1" applyNumberFormat="1" applyFont="1" applyFill="1">
      <alignment vertical="top"/>
    </xf>
    <xf numFmtId="180" fontId="5" fillId="2" borderId="0" xfId="1" applyNumberFormat="1" applyFont="1" applyFill="1">
      <alignment vertical="top"/>
    </xf>
    <xf numFmtId="164" fontId="47" fillId="2" borderId="0" xfId="1" applyNumberFormat="1" applyFont="1" applyFill="1" applyAlignment="1">
      <alignment horizontal="left" vertical="top" indent="1"/>
    </xf>
    <xf numFmtId="0" fontId="47" fillId="3" borderId="3" xfId="1" applyFont="1" applyFill="1" applyBorder="1" applyAlignment="1">
      <alignment horizontal="center"/>
    </xf>
    <xf numFmtId="0" fontId="9" fillId="3" borderId="15" xfId="1" applyFont="1" applyFill="1" applyBorder="1" applyAlignment="1">
      <alignment horizontal="center" vertical="top"/>
    </xf>
    <xf numFmtId="0" fontId="9" fillId="0" borderId="1" xfId="1" applyFont="1" applyBorder="1">
      <alignment vertical="top"/>
    </xf>
    <xf numFmtId="168" fontId="5" fillId="0" borderId="12" xfId="1" applyNumberFormat="1" applyFont="1" applyBorder="1">
      <alignment vertical="top"/>
    </xf>
    <xf numFmtId="9" fontId="5" fillId="0" borderId="0" xfId="12" applyFont="1" applyFill="1" applyBorder="1" applyAlignment="1">
      <alignment vertical="top"/>
    </xf>
    <xf numFmtId="9" fontId="5" fillId="0" borderId="12" xfId="12" applyFont="1" applyFill="1" applyBorder="1" applyAlignment="1">
      <alignment vertical="top"/>
    </xf>
    <xf numFmtId="0" fontId="5" fillId="0" borderId="12" xfId="1" applyFont="1" applyBorder="1">
      <alignment vertical="top"/>
    </xf>
    <xf numFmtId="9" fontId="5" fillId="0" borderId="0" xfId="12" applyFont="1" applyBorder="1" applyAlignment="1">
      <alignment vertical="top"/>
    </xf>
    <xf numFmtId="9" fontId="5" fillId="0" borderId="12" xfId="12" applyFont="1" applyBorder="1" applyAlignment="1">
      <alignment vertical="top"/>
    </xf>
    <xf numFmtId="180" fontId="52" fillId="0" borderId="34" xfId="1" applyNumberFormat="1" applyFont="1" applyBorder="1">
      <alignment vertical="top"/>
    </xf>
    <xf numFmtId="180" fontId="9" fillId="4" borderId="26" xfId="12" applyNumberFormat="1" applyFont="1" applyFill="1" applyBorder="1" applyAlignment="1">
      <alignment vertical="top"/>
    </xf>
    <xf numFmtId="168" fontId="52" fillId="0" borderId="34" xfId="10" applyNumberFormat="1" applyFont="1" applyBorder="1" applyAlignment="1">
      <alignment vertical="top"/>
    </xf>
    <xf numFmtId="180" fontId="9" fillId="0" borderId="26" xfId="12" applyNumberFormat="1" applyFont="1" applyFill="1" applyBorder="1" applyAlignment="1">
      <alignment vertical="top"/>
    </xf>
    <xf numFmtId="168" fontId="52" fillId="0" borderId="26" xfId="10" applyNumberFormat="1" applyFont="1" applyFill="1" applyBorder="1" applyAlignment="1">
      <alignment vertical="top"/>
    </xf>
    <xf numFmtId="180" fontId="9" fillId="0" borderId="34" xfId="12" applyNumberFormat="1" applyFont="1" applyFill="1" applyBorder="1" applyAlignment="1">
      <alignment vertical="top"/>
    </xf>
    <xf numFmtId="0" fontId="23" fillId="0" borderId="35" xfId="1" applyFont="1" applyBorder="1" applyAlignment="1">
      <alignment horizontal="left" vertical="top" indent="1"/>
    </xf>
    <xf numFmtId="167" fontId="23" fillId="0" borderId="0" xfId="12" applyNumberFormat="1" applyFont="1" applyFill="1" applyBorder="1" applyAlignment="1">
      <alignment vertical="top"/>
    </xf>
    <xf numFmtId="169" fontId="23" fillId="0" borderId="12" xfId="12" applyNumberFormat="1" applyFont="1" applyBorder="1" applyAlignment="1">
      <alignment vertical="top"/>
    </xf>
    <xf numFmtId="169" fontId="23" fillId="0" borderId="12" xfId="12" applyNumberFormat="1" applyFont="1" applyFill="1" applyBorder="1" applyAlignment="1">
      <alignment vertical="top"/>
    </xf>
    <xf numFmtId="0" fontId="5" fillId="0" borderId="12" xfId="1" applyFont="1" applyBorder="1" applyAlignment="1">
      <alignment horizontal="left" vertical="top" indent="1"/>
    </xf>
    <xf numFmtId="169" fontId="5" fillId="0" borderId="0" xfId="12" applyNumberFormat="1" applyFont="1" applyBorder="1" applyAlignment="1">
      <alignment vertical="top"/>
    </xf>
    <xf numFmtId="181" fontId="5" fillId="0" borderId="12" xfId="1" applyNumberFormat="1" applyFont="1" applyBorder="1">
      <alignment vertical="top"/>
    </xf>
    <xf numFmtId="42" fontId="5" fillId="0" borderId="12" xfId="1" applyNumberFormat="1" applyFont="1" applyBorder="1">
      <alignment vertical="top"/>
    </xf>
    <xf numFmtId="0" fontId="5" fillId="0" borderId="29" xfId="1" applyFont="1" applyBorder="1" applyAlignment="1">
      <alignment horizontal="left" vertical="top" indent="1"/>
    </xf>
    <xf numFmtId="169" fontId="5" fillId="0" borderId="29" xfId="12" applyNumberFormat="1" applyFont="1" applyBorder="1" applyAlignment="1">
      <alignment vertical="top"/>
    </xf>
    <xf numFmtId="182" fontId="9" fillId="0" borderId="0" xfId="12" applyNumberFormat="1" applyFont="1" applyFill="1" applyBorder="1" applyAlignment="1">
      <alignment vertical="top"/>
    </xf>
    <xf numFmtId="169" fontId="5" fillId="0" borderId="0" xfId="12" applyNumberFormat="1" applyFont="1" applyFill="1" applyBorder="1" applyAlignment="1">
      <alignment vertical="top"/>
    </xf>
    <xf numFmtId="0" fontId="59" fillId="0" borderId="12" xfId="1" applyFont="1" applyBorder="1">
      <alignment vertical="top"/>
    </xf>
    <xf numFmtId="164" fontId="6" fillId="0" borderId="23" xfId="1" applyNumberFormat="1" applyFont="1" applyBorder="1">
      <alignment vertical="top"/>
    </xf>
    <xf numFmtId="168" fontId="9" fillId="0" borderId="12" xfId="10" applyNumberFormat="1" applyFont="1" applyBorder="1" applyAlignment="1">
      <alignment vertical="top"/>
    </xf>
    <xf numFmtId="168" fontId="6" fillId="0" borderId="23" xfId="10" applyNumberFormat="1" applyFont="1" applyBorder="1" applyAlignment="1">
      <alignment vertical="center"/>
    </xf>
    <xf numFmtId="164" fontId="9" fillId="4" borderId="2" xfId="1" applyNumberFormat="1" applyFont="1" applyFill="1" applyBorder="1">
      <alignment vertical="top"/>
    </xf>
    <xf numFmtId="164" fontId="9" fillId="4" borderId="3" xfId="1" applyNumberFormat="1" applyFont="1" applyFill="1" applyBorder="1">
      <alignment vertical="top"/>
    </xf>
    <xf numFmtId="164" fontId="9" fillId="4" borderId="4" xfId="1" applyNumberFormat="1" applyFont="1" applyFill="1" applyBorder="1">
      <alignment vertical="top"/>
    </xf>
    <xf numFmtId="164" fontId="9" fillId="0" borderId="31" xfId="1" applyNumberFormat="1" applyFont="1" applyBorder="1">
      <alignment vertical="top"/>
    </xf>
    <xf numFmtId="171" fontId="9" fillId="2" borderId="0" xfId="13" applyNumberFormat="1" applyFont="1" applyFill="1" applyAlignment="1">
      <alignment vertical="top"/>
    </xf>
    <xf numFmtId="0" fontId="23" fillId="0" borderId="12" xfId="1" applyFont="1" applyBorder="1" applyAlignment="1">
      <alignment horizontal="left" vertical="top" indent="1"/>
    </xf>
    <xf numFmtId="169" fontId="23" fillId="7" borderId="0" xfId="12" applyNumberFormat="1" applyFont="1" applyFill="1" applyBorder="1" applyAlignment="1">
      <alignment vertical="top"/>
    </xf>
    <xf numFmtId="169" fontId="23" fillId="0" borderId="0" xfId="12" applyNumberFormat="1" applyFont="1" applyBorder="1" applyAlignment="1">
      <alignment vertical="top"/>
    </xf>
    <xf numFmtId="169" fontId="23" fillId="0" borderId="0" xfId="12" applyNumberFormat="1" applyFont="1" applyFill="1" applyBorder="1" applyAlignment="1">
      <alignment vertical="top"/>
    </xf>
    <xf numFmtId="169" fontId="46" fillId="4" borderId="3" xfId="12" applyNumberFormat="1" applyFont="1" applyFill="1" applyBorder="1" applyAlignment="1">
      <alignment vertical="top"/>
    </xf>
    <xf numFmtId="169" fontId="46" fillId="4" borderId="4" xfId="12" applyNumberFormat="1" applyFont="1" applyFill="1" applyBorder="1" applyAlignment="1">
      <alignment vertical="top"/>
    </xf>
    <xf numFmtId="169" fontId="46" fillId="4" borderId="15" xfId="12" applyNumberFormat="1" applyFont="1" applyFill="1" applyBorder="1" applyAlignment="1">
      <alignment vertical="top"/>
    </xf>
    <xf numFmtId="169" fontId="5" fillId="7" borderId="0" xfId="12" applyNumberFormat="1" applyFont="1" applyFill="1" applyBorder="1" applyAlignment="1">
      <alignment vertical="top"/>
    </xf>
    <xf numFmtId="169" fontId="23" fillId="4" borderId="2" xfId="12" applyNumberFormat="1" applyFont="1" applyFill="1" applyBorder="1" applyAlignment="1">
      <alignment vertical="top"/>
    </xf>
    <xf numFmtId="169" fontId="23" fillId="4" borderId="3" xfId="12" applyNumberFormat="1" applyFont="1" applyFill="1" applyBorder="1" applyAlignment="1">
      <alignment vertical="top"/>
    </xf>
    <xf numFmtId="169" fontId="23" fillId="4" borderId="4" xfId="12" applyNumberFormat="1" applyFont="1" applyFill="1" applyBorder="1" applyAlignment="1">
      <alignment vertical="top"/>
    </xf>
    <xf numFmtId="0" fontId="60" fillId="0" borderId="12" xfId="1" applyFont="1" applyBorder="1">
      <alignment vertical="top"/>
    </xf>
    <xf numFmtId="169" fontId="5" fillId="0" borderId="24" xfId="12" applyNumberFormat="1" applyFont="1" applyBorder="1" applyAlignment="1">
      <alignment vertical="top"/>
    </xf>
    <xf numFmtId="43" fontId="5" fillId="0" borderId="24" xfId="13" applyFont="1" applyFill="1" applyBorder="1" applyAlignment="1">
      <alignment vertical="top"/>
    </xf>
    <xf numFmtId="43" fontId="5" fillId="0" borderId="0" xfId="13" applyFont="1" applyFill="1" applyBorder="1" applyAlignment="1">
      <alignment vertical="top"/>
    </xf>
    <xf numFmtId="169" fontId="5" fillId="0" borderId="12" xfId="12" applyNumberFormat="1" applyFont="1" applyBorder="1" applyAlignment="1">
      <alignment vertical="top"/>
    </xf>
    <xf numFmtId="164" fontId="61" fillId="0" borderId="31" xfId="1" applyNumberFormat="1" applyFont="1" applyBorder="1">
      <alignment vertical="top"/>
    </xf>
    <xf numFmtId="164" fontId="6" fillId="0" borderId="0" xfId="1" applyNumberFormat="1" applyFont="1">
      <alignment vertical="top"/>
    </xf>
    <xf numFmtId="164" fontId="9" fillId="0" borderId="23" xfId="1" applyNumberFormat="1" applyFont="1" applyBorder="1">
      <alignment vertical="top"/>
    </xf>
    <xf numFmtId="0" fontId="5" fillId="0" borderId="5" xfId="1" applyFont="1" applyBorder="1">
      <alignment vertical="top"/>
    </xf>
    <xf numFmtId="169" fontId="5" fillId="7" borderId="17" xfId="12" applyNumberFormat="1" applyFont="1" applyFill="1" applyBorder="1" applyAlignment="1">
      <alignment vertical="top"/>
    </xf>
    <xf numFmtId="169" fontId="5" fillId="0" borderId="17" xfId="12" applyNumberFormat="1" applyFont="1" applyBorder="1" applyAlignment="1">
      <alignment vertical="top"/>
    </xf>
    <xf numFmtId="169" fontId="5" fillId="0" borderId="5" xfId="12" applyNumberFormat="1" applyFont="1" applyBorder="1" applyAlignment="1">
      <alignment vertical="top"/>
    </xf>
    <xf numFmtId="0" fontId="5" fillId="2" borderId="0" xfId="1" applyFont="1" applyFill="1" applyAlignment="1">
      <alignment horizontal="left" vertical="top" indent="1"/>
    </xf>
    <xf numFmtId="169" fontId="5" fillId="2" borderId="0" xfId="12" applyNumberFormat="1" applyFont="1" applyFill="1" applyBorder="1" applyAlignment="1">
      <alignment vertical="top"/>
    </xf>
    <xf numFmtId="169" fontId="44" fillId="2" borderId="0" xfId="12" applyNumberFormat="1" applyFont="1" applyFill="1" applyBorder="1" applyAlignment="1">
      <alignment vertical="top"/>
    </xf>
    <xf numFmtId="42" fontId="5" fillId="2" borderId="0" xfId="1" applyNumberFormat="1" applyFont="1" applyFill="1">
      <alignment vertical="top"/>
    </xf>
    <xf numFmtId="180" fontId="5" fillId="2" borderId="0" xfId="12" applyNumberFormat="1" applyFont="1" applyFill="1" applyBorder="1" applyAlignment="1">
      <alignment vertical="top"/>
    </xf>
    <xf numFmtId="180" fontId="5" fillId="0" borderId="0" xfId="1" applyNumberFormat="1" applyFont="1">
      <alignment vertical="top"/>
    </xf>
    <xf numFmtId="171" fontId="9" fillId="0" borderId="0" xfId="13" applyNumberFormat="1" applyFont="1" applyAlignment="1">
      <alignment vertical="top"/>
    </xf>
    <xf numFmtId="0" fontId="2" fillId="2" borderId="0" xfId="1" applyFill="1">
      <alignment vertical="top"/>
    </xf>
    <xf numFmtId="0" fontId="0" fillId="2" borderId="0" xfId="0" applyFill="1" applyAlignment="1">
      <alignment vertical="top"/>
    </xf>
    <xf numFmtId="0" fontId="62" fillId="2" borderId="0" xfId="0" applyFont="1" applyFill="1" applyAlignment="1">
      <alignment vertical="top"/>
    </xf>
    <xf numFmtId="0" fontId="64" fillId="2" borderId="0" xfId="0" applyFont="1" applyFill="1" applyAlignment="1">
      <alignment horizontal="left" vertical="top" indent="1"/>
    </xf>
    <xf numFmtId="0" fontId="0" fillId="2" borderId="0" xfId="0" applyFill="1" applyAlignment="1">
      <alignment horizontal="left" vertical="top" indent="1"/>
    </xf>
    <xf numFmtId="0" fontId="65" fillId="2" borderId="0" xfId="0" applyFont="1" applyFill="1" applyAlignment="1">
      <alignment vertical="top"/>
    </xf>
    <xf numFmtId="0" fontId="66" fillId="2" borderId="0" xfId="0" applyFont="1" applyFill="1" applyAlignment="1">
      <alignment horizontal="left" vertical="top" indent="1"/>
    </xf>
    <xf numFmtId="171" fontId="24" fillId="6" borderId="4" xfId="14" applyNumberFormat="1" applyFont="1" applyFill="1" applyBorder="1"/>
    <xf numFmtId="0" fontId="32" fillId="0" borderId="0" xfId="7" applyFont="1" applyAlignment="1">
      <alignment horizontal="center"/>
    </xf>
    <xf numFmtId="37" fontId="3" fillId="2" borderId="0" xfId="1" applyNumberFormat="1" applyFont="1" applyFill="1" applyAlignment="1">
      <alignment horizontal="left"/>
    </xf>
    <xf numFmtId="164" fontId="6" fillId="2" borderId="0" xfId="1" applyNumberFormat="1" applyFont="1" applyFill="1" applyAlignment="1">
      <alignment horizontal="left" vertical="top" indent="4"/>
    </xf>
    <xf numFmtId="0" fontId="7" fillId="2" borderId="0" xfId="1" applyFont="1" applyFill="1" applyAlignment="1">
      <alignment horizontal="center" vertical="top"/>
    </xf>
    <xf numFmtId="0" fontId="3" fillId="3" borderId="1" xfId="1" applyFont="1" applyFill="1" applyBorder="1" applyAlignment="1">
      <alignment horizontal="left" vertical="center"/>
    </xf>
    <xf numFmtId="0" fontId="3" fillId="3" borderId="5" xfId="1" applyFont="1" applyFill="1" applyBorder="1" applyAlignment="1">
      <alignment horizontal="left" vertical="center"/>
    </xf>
    <xf numFmtId="0" fontId="9" fillId="3" borderId="2" xfId="1" applyFont="1" applyFill="1" applyBorder="1" applyAlignment="1">
      <alignment horizontal="center" vertical="top"/>
    </xf>
    <xf numFmtId="0" fontId="9" fillId="3" borderId="3" xfId="1" applyFont="1" applyFill="1" applyBorder="1" applyAlignment="1">
      <alignment horizontal="center" vertical="top"/>
    </xf>
    <xf numFmtId="0" fontId="9" fillId="3" borderId="4" xfId="1" applyFont="1" applyFill="1" applyBorder="1" applyAlignment="1">
      <alignment horizontal="center" vertical="top"/>
    </xf>
    <xf numFmtId="0" fontId="9" fillId="3" borderId="1" xfId="2" applyFont="1" applyFill="1" applyBorder="1" applyAlignment="1">
      <alignment horizontal="center" vertical="center"/>
    </xf>
    <xf numFmtId="0" fontId="9" fillId="3" borderId="5" xfId="2" applyFont="1" applyFill="1" applyBorder="1" applyAlignment="1">
      <alignment horizontal="center" vertical="center"/>
    </xf>
  </cellXfs>
  <cellStyles count="15">
    <cellStyle name="% 2" xfId="6" xr:uid="{00000000-0005-0000-0000-000000000000}"/>
    <cellStyle name="Comma" xfId="14" builtinId="3"/>
    <cellStyle name="Comma 2" xfId="13" xr:uid="{00000000-0005-0000-0000-000002000000}"/>
    <cellStyle name="Comma_SBC" xfId="9" xr:uid="{00000000-0005-0000-0000-000003000000}"/>
    <cellStyle name="Currency 2" xfId="10" xr:uid="{00000000-0005-0000-0000-000004000000}"/>
    <cellStyle name="Normal" xfId="0" builtinId="0"/>
    <cellStyle name="Normal 2" xfId="1" xr:uid="{00000000-0005-0000-0000-000006000000}"/>
    <cellStyle name="Normal_ccic model LATEST18 in GS Exhibit Format" xfId="2" xr:uid="{00000000-0005-0000-0000-000007000000}"/>
    <cellStyle name="Normal_Lamarmodel6 in GS Exhibit Format" xfId="4" xr:uid="{00000000-0005-0000-0000-000008000000}"/>
    <cellStyle name="Normal_S - clients - post 080509" xfId="7" xr:uid="{00000000-0005-0000-0000-000009000000}"/>
    <cellStyle name="Normal_SBC" xfId="8" xr:uid="{00000000-0005-0000-0000-00000A000000}"/>
    <cellStyle name="Normal_VIAB" xfId="5" xr:uid="{00000000-0005-0000-0000-00000B000000}"/>
    <cellStyle name="Percent 2" xfId="12" xr:uid="{00000000-0005-0000-0000-00000C000000}"/>
    <cellStyle name="Percent 2 2" xfId="11" xr:uid="{00000000-0005-0000-0000-00000D000000}"/>
    <cellStyle name="Percent 5" xfId="3" xr:uid="{00000000-0005-0000-0000-00000E000000}"/>
  </cellStyles>
  <dxfs count="0"/>
  <tableStyles count="0" defaultTableStyle="TableStyleMedium9" defaultPivotStyle="PivotStyleMedium7"/>
  <colors>
    <mruColors>
      <color rgb="FFFCFE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f"/><Relationship Id="rId1" Type="http://schemas.openxmlformats.org/officeDocument/2006/relationships/image" Target="../media/image1.tif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415385</xdr:colOff>
      <xdr:row>12</xdr:row>
      <xdr:rowOff>25400</xdr:rowOff>
    </xdr:from>
    <xdr:to>
      <xdr:col>12</xdr:col>
      <xdr:colOff>607278</xdr:colOff>
      <xdr:row>15</xdr:row>
      <xdr:rowOff>101600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stretch>
          <a:fillRect/>
        </a:stretch>
      </xdr:blipFill>
      <xdr:spPr>
        <a:xfrm>
          <a:off x="8810085" y="1968500"/>
          <a:ext cx="1017393" cy="685800"/>
        </a:xfrm>
        <a:prstGeom prst="rect">
          <a:avLst/>
        </a:prstGeom>
      </xdr:spPr>
    </xdr:pic>
    <xdr:clientData/>
  </xdr:twoCellAnchor>
  <xdr:twoCellAnchor>
    <xdr:from>
      <xdr:col>11</xdr:col>
      <xdr:colOff>513405</xdr:colOff>
      <xdr:row>25</xdr:row>
      <xdr:rowOff>90073</xdr:rowOff>
    </xdr:from>
    <xdr:to>
      <xdr:col>20</xdr:col>
      <xdr:colOff>781897</xdr:colOff>
      <xdr:row>37</xdr:row>
      <xdr:rowOff>54042</xdr:rowOff>
    </xdr:to>
    <xdr:sp macro="" textlink="">
      <xdr:nvSpPr>
        <xdr:cNvPr id="46" name="Rectangle 45">
          <a:extLst>
            <a:ext uri="{FF2B5EF4-FFF2-40B4-BE49-F238E27FC236}">
              <a16:creationId xmlns:a16="http://schemas.microsoft.com/office/drawing/2014/main" id="{00000000-0008-0000-0000-00002E000000}"/>
            </a:ext>
          </a:extLst>
        </xdr:cNvPr>
        <xdr:cNvSpPr/>
      </xdr:nvSpPr>
      <xdr:spPr>
        <a:xfrm>
          <a:off x="8908105" y="5373273"/>
          <a:ext cx="7697992" cy="2402369"/>
        </a:xfrm>
        <a:prstGeom prst="rect">
          <a:avLst/>
        </a:prstGeom>
        <a:effectLst>
          <a:outerShdw blurRad="50800" dist="762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581138</xdr:colOff>
      <xdr:row>27</xdr:row>
      <xdr:rowOff>129853</xdr:rowOff>
    </xdr:from>
    <xdr:to>
      <xdr:col>20</xdr:col>
      <xdr:colOff>698575</xdr:colOff>
      <xdr:row>36</xdr:row>
      <xdr:rowOff>72057</xdr:rowOff>
    </xdr:to>
    <xdr:sp macro="" textlink="">
      <xdr:nvSpPr>
        <xdr:cNvPr id="47" name="Text Box 1">
          <a:extLst>
            <a:ext uri="{FF2B5EF4-FFF2-40B4-BE49-F238E27FC236}">
              <a16:creationId xmlns:a16="http://schemas.microsoft.com/office/drawing/2014/main" id="{00000000-0008-0000-0000-00002F000000}"/>
            </a:ext>
          </a:extLst>
        </xdr:cNvPr>
        <xdr:cNvSpPr txBox="1">
          <a:spLocks noChangeArrowheads="1"/>
        </xdr:cNvSpPr>
      </xdr:nvSpPr>
      <xdr:spPr bwMode="auto">
        <a:xfrm>
          <a:off x="8975838" y="5819453"/>
          <a:ext cx="7546937" cy="1771004"/>
        </a:xfrm>
        <a:prstGeom prst="rect">
          <a:avLst/>
        </a:prstGeom>
        <a:solidFill>
          <a:srgbClr val="FFFFFF"/>
        </a:solidFill>
        <a:ln w="9525">
          <a:solidFill>
            <a:srgbClr val="000000"/>
          </a:solidFill>
          <a:miter lim="800000"/>
          <a:headEnd/>
          <a:tailEnd/>
        </a:ln>
        <a:effectLst>
          <a:outerShdw blurRad="50800" dist="76200" dir="2700000" algn="tl" rotWithShape="0">
            <a:prstClr val="black">
              <a:alpha val="40000"/>
            </a:prstClr>
          </a:outerShdw>
        </a:effectLst>
      </xdr:spPr>
      <xdr:txBody>
        <a:bodyPr vertOverflow="clip" wrap="square" lIns="27432" tIns="22860" rIns="0" bIns="0" anchor="t" upright="1"/>
        <a:lstStyle/>
        <a:p>
          <a:pPr algn="l" rtl="0">
            <a:defRPr sz="1000"/>
          </a:pPr>
          <a:r>
            <a:rPr lang="en-US" sz="1000" b="1" i="0" u="none" strike="noStrike" baseline="0">
              <a:solidFill>
                <a:srgbClr val="FF0000"/>
              </a:solidFill>
              <a:latin typeface="Arial"/>
              <a:ea typeface="Arial"/>
              <a:cs typeface="Arial"/>
            </a:rPr>
            <a:t>Every model for every company is different - particularly when it comes to calculating revenue. </a:t>
          </a:r>
        </a:p>
        <a:p>
          <a:pPr algn="l" rtl="0">
            <a:defRPr sz="1000"/>
          </a:pPr>
          <a:endParaRPr lang="en-US" sz="1000" b="1" i="0" u="none" strike="noStrike" baseline="0">
            <a:solidFill>
              <a:srgbClr val="0070C0"/>
            </a:solidFill>
            <a:latin typeface="Arial"/>
            <a:ea typeface="Arial"/>
            <a:cs typeface="Arial"/>
          </a:endParaRPr>
        </a:p>
        <a:p>
          <a:pPr algn="l" rtl="0">
            <a:defRPr sz="1000"/>
          </a:pPr>
          <a:r>
            <a:rPr lang="en-US" sz="1000" b="1" i="0" u="none" strike="noStrike" baseline="0">
              <a:solidFill>
                <a:srgbClr val="0070C0"/>
              </a:solidFill>
              <a:latin typeface="Arial"/>
              <a:ea typeface="Arial"/>
              <a:cs typeface="Arial"/>
            </a:rPr>
            <a:t>Not all companies provide the same amount of data.</a:t>
          </a:r>
        </a:p>
        <a:p>
          <a:pPr algn="l" rtl="0">
            <a:defRPr sz="1000"/>
          </a:pPr>
          <a:endParaRPr lang="en-US" sz="1000" b="1" i="0" u="none" strike="noStrike" baseline="0">
            <a:solidFill>
              <a:srgbClr val="0070C0"/>
            </a:solidFill>
            <a:latin typeface="Arial"/>
            <a:ea typeface="Arial"/>
            <a:cs typeface="Arial"/>
          </a:endParaRPr>
        </a:p>
        <a:p>
          <a:pPr algn="l" rtl="0">
            <a:defRPr sz="1000"/>
          </a:pPr>
          <a:r>
            <a:rPr lang="en-US" sz="1000" b="1" i="0" u="none" strike="noStrike" baseline="0">
              <a:solidFill>
                <a:srgbClr val="0070C0"/>
              </a:solidFill>
              <a:latin typeface="Arial"/>
              <a:ea typeface="Arial"/>
              <a:cs typeface="Arial"/>
            </a:rPr>
            <a:t>In general, please see the earnings press release and financial filings to see what the company you are analyzing discloses (all models are different). Thanks </a:t>
          </a:r>
        </a:p>
        <a:p>
          <a:pPr algn="l" rtl="0">
            <a:defRPr sz="1000"/>
          </a:pPr>
          <a:endParaRPr lang="en-US" sz="1000" b="1" i="0" u="none" strike="noStrike" baseline="0">
            <a:solidFill>
              <a:srgbClr val="0070C0"/>
            </a:solidFill>
            <a:latin typeface="Arial"/>
            <a:ea typeface="Arial"/>
            <a:cs typeface="Arial"/>
          </a:endParaRPr>
        </a:p>
        <a:p>
          <a:pPr algn="l" rtl="0">
            <a:defRPr sz="1000"/>
          </a:pPr>
          <a:r>
            <a:rPr lang="en-US" sz="1000" b="1" i="0" u="none" strike="noStrike" baseline="0">
              <a:solidFill>
                <a:srgbClr val="0070C0"/>
              </a:solidFill>
              <a:latin typeface="Arial"/>
              <a:ea typeface="Arial"/>
              <a:cs typeface="Arial"/>
            </a:rPr>
            <a:t>The model in this exercise has 2 revenue line items. Some companies provide 1, 2, 3 or more line items (which is one of the  reasons why models can be quite different for different companies. </a:t>
          </a:r>
        </a:p>
        <a:p>
          <a:pPr algn="l" rtl="0">
            <a:defRPr sz="1000"/>
          </a:pPr>
          <a:endParaRPr lang="en-US" sz="1000" b="1" i="0" u="none" strike="noStrike" baseline="0">
            <a:solidFill>
              <a:srgbClr val="0070C0"/>
            </a:solidFill>
            <a:latin typeface="Arial"/>
            <a:ea typeface="Arial"/>
            <a:cs typeface="Arial"/>
          </a:endParaRPr>
        </a:p>
      </xdr:txBody>
    </xdr:sp>
    <xdr:clientData/>
  </xdr:twoCellAnchor>
  <xdr:twoCellAnchor>
    <xdr:from>
      <xdr:col>11</xdr:col>
      <xdr:colOff>581139</xdr:colOff>
      <xdr:row>25</xdr:row>
      <xdr:rowOff>120385</xdr:rowOff>
    </xdr:from>
    <xdr:to>
      <xdr:col>15</xdr:col>
      <xdr:colOff>587444</xdr:colOff>
      <xdr:row>27</xdr:row>
      <xdr:rowOff>39192</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8975839" y="5403585"/>
          <a:ext cx="3308305" cy="325207"/>
        </a:xfrm>
        <a:prstGeom prst="rect">
          <a:avLst/>
        </a:prstGeom>
        <a:solidFill>
          <a:srgbClr val="FFFF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a:t>Please Note</a:t>
          </a:r>
        </a:p>
      </xdr:txBody>
    </xdr:sp>
    <xdr:clientData/>
  </xdr:twoCellAnchor>
  <xdr:twoCellAnchor>
    <xdr:from>
      <xdr:col>1</xdr:col>
      <xdr:colOff>8467</xdr:colOff>
      <xdr:row>25</xdr:row>
      <xdr:rowOff>89933</xdr:rowOff>
    </xdr:from>
    <xdr:to>
      <xdr:col>11</xdr:col>
      <xdr:colOff>330025</xdr:colOff>
      <xdr:row>82</xdr:row>
      <xdr:rowOff>44719</xdr:rowOff>
    </xdr:to>
    <xdr:sp macro="" textlink="">
      <xdr:nvSpPr>
        <xdr:cNvPr id="49" name="Rectangle 48">
          <a:extLst>
            <a:ext uri="{FF2B5EF4-FFF2-40B4-BE49-F238E27FC236}">
              <a16:creationId xmlns:a16="http://schemas.microsoft.com/office/drawing/2014/main" id="{00000000-0008-0000-0000-000031000000}"/>
            </a:ext>
          </a:extLst>
        </xdr:cNvPr>
        <xdr:cNvSpPr/>
      </xdr:nvSpPr>
      <xdr:spPr>
        <a:xfrm>
          <a:off x="151566" y="10312539"/>
          <a:ext cx="8549727" cy="11679926"/>
        </a:xfrm>
        <a:prstGeom prst="rect">
          <a:avLst/>
        </a:prstGeom>
        <a:effectLst>
          <a:outerShdw blurRad="50800" dist="762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94351</xdr:colOff>
      <xdr:row>30</xdr:row>
      <xdr:rowOff>149167</xdr:rowOff>
    </xdr:from>
    <xdr:to>
      <xdr:col>11</xdr:col>
      <xdr:colOff>225638</xdr:colOff>
      <xdr:row>81</xdr:row>
      <xdr:rowOff>62606</xdr:rowOff>
    </xdr:to>
    <xdr:sp macro="" textlink="">
      <xdr:nvSpPr>
        <xdr:cNvPr id="50" name="Text Box 1">
          <a:extLst>
            <a:ext uri="{FF2B5EF4-FFF2-40B4-BE49-F238E27FC236}">
              <a16:creationId xmlns:a16="http://schemas.microsoft.com/office/drawing/2014/main" id="{00000000-0008-0000-0000-000032000000}"/>
            </a:ext>
          </a:extLst>
        </xdr:cNvPr>
        <xdr:cNvSpPr txBox="1">
          <a:spLocks noChangeArrowheads="1"/>
        </xdr:cNvSpPr>
      </xdr:nvSpPr>
      <xdr:spPr bwMode="auto">
        <a:xfrm>
          <a:off x="237450" y="11400294"/>
          <a:ext cx="8359456" cy="10404354"/>
        </a:xfrm>
        <a:prstGeom prst="rect">
          <a:avLst/>
        </a:prstGeom>
        <a:solidFill>
          <a:srgbClr val="FFFFFF"/>
        </a:solidFill>
        <a:ln w="9525">
          <a:solidFill>
            <a:srgbClr val="000000"/>
          </a:solidFill>
          <a:miter lim="800000"/>
          <a:headEnd/>
          <a:tailEnd/>
        </a:ln>
        <a:effectLst>
          <a:outerShdw blurRad="50800" dist="76200" dir="2700000" algn="tl" rotWithShape="0">
            <a:prstClr val="black">
              <a:alpha val="40000"/>
            </a:prstClr>
          </a:outerShdw>
        </a:effectLst>
      </xdr:spPr>
      <xdr:txBody>
        <a:bodyPr vertOverflow="clip" wrap="square" lIns="27432" tIns="22860" rIns="0" bIns="0" anchor="t" upright="1"/>
        <a:lstStyle/>
        <a:p>
          <a:pPr algn="l" rtl="0">
            <a:defRPr sz="1000"/>
          </a:pPr>
          <a:endParaRPr lang="en-US" sz="1000" b="1" i="0" u="none" strike="noStrike" baseline="0">
            <a:solidFill>
              <a:srgbClr val="FF0000"/>
            </a:solidFill>
            <a:latin typeface="Arial"/>
            <a:ea typeface="Arial"/>
            <a:cs typeface="Arial"/>
          </a:endParaRPr>
        </a:p>
        <a:p>
          <a:pPr algn="l" rtl="0">
            <a:defRPr sz="1000"/>
          </a:pPr>
          <a:r>
            <a:rPr lang="en-US" sz="1000" b="1" i="0" u="none" strike="noStrike" baseline="0">
              <a:solidFill>
                <a:srgbClr val="FF0000"/>
              </a:solidFill>
              <a:latin typeface="Arial"/>
              <a:ea typeface="Arial"/>
              <a:cs typeface="Arial"/>
            </a:rPr>
            <a:t> </a:t>
          </a:r>
          <a:r>
            <a:rPr lang="en-US" sz="1000" b="1" i="0" u="none" strike="noStrike" baseline="0">
              <a:solidFill>
                <a:schemeClr val="tx1"/>
              </a:solidFill>
              <a:latin typeface="Arial"/>
              <a:ea typeface="Arial"/>
              <a:cs typeface="Arial"/>
            </a:rPr>
            <a:t>1: Modeling is easier than you think and a lot of fun, if you remember 2 key items: 1: </a:t>
          </a:r>
          <a:r>
            <a:rPr lang="en-US" sz="1000" b="1" i="0" u="none" strike="noStrike" baseline="0">
              <a:solidFill>
                <a:srgbClr val="FF0000"/>
              </a:solidFill>
              <a:latin typeface="Arial"/>
              <a:ea typeface="Arial"/>
              <a:cs typeface="Arial"/>
            </a:rPr>
            <a:t>Most items you model are simply a % of revenue!</a:t>
          </a:r>
        </a:p>
        <a:p>
          <a:pPr algn="l" rtl="0">
            <a:defRPr sz="1000"/>
          </a:pPr>
          <a:r>
            <a:rPr lang="en-US" sz="1000" b="1" i="0" u="none" strike="noStrike" baseline="0">
              <a:solidFill>
                <a:srgbClr val="FF0000"/>
              </a:solidFill>
              <a:latin typeface="Arial"/>
              <a:ea typeface="Arial"/>
              <a:cs typeface="Arial"/>
            </a:rPr>
            <a:t> </a:t>
          </a:r>
        </a:p>
        <a:p>
          <a:pPr algn="l" rtl="0">
            <a:defRPr sz="1000"/>
          </a:pPr>
          <a:r>
            <a:rPr lang="en-US" sz="1000" b="1" i="0" u="none" strike="noStrike" baseline="0">
              <a:solidFill>
                <a:schemeClr val="tx1"/>
              </a:solidFill>
              <a:latin typeface="Arial"/>
              <a:ea typeface="Arial"/>
              <a:cs typeface="Arial"/>
            </a:rPr>
            <a:t> 2: The second key item to remember is that </a:t>
          </a:r>
          <a:r>
            <a:rPr lang="en-US" sz="1000" b="1" i="0" u="none" strike="noStrike" baseline="0">
              <a:solidFill>
                <a:srgbClr val="FF0000"/>
              </a:solidFill>
              <a:latin typeface="Arial"/>
              <a:ea typeface="Arial"/>
              <a:cs typeface="Arial"/>
            </a:rPr>
            <a:t>modeling is all about looking for patterns and then projecting those patterns into the future.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3: Publicly traded companies are often quite large and, as a result, although growth is positive, growth is usually decelerating.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4: If growth is not decelerating for a large publicly traded company, then it might be because they made a sizeable acquisition.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5: When a big company sees a significant decrease in the rate of change of revenue growth, they usually focus on increasing margins.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6: Use your own common sense and build the model yourself before speaking with the company about your estimates (they can sell!).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7: If a company has a lot of cash, they either make acquisitions or they buy back shares. Look for patterns in the share count.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8: Forecasting taxes is tough. Find out from the 10-k or 10-q what the N.O.L.s are and after you exhaust them, ask IR for guidance.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9: Items that you hard code (meaning anything that is in your model that is not a calculation) </a:t>
          </a:r>
          <a:r>
            <a:rPr lang="en-US" sz="1000" b="1" i="0" u="none" strike="noStrike" baseline="0">
              <a:solidFill>
                <a:srgbClr val="0000FF"/>
              </a:solidFill>
              <a:latin typeface="Arial"/>
              <a:ea typeface="Arial"/>
              <a:cs typeface="Arial"/>
            </a:rPr>
            <a:t>should be in a blue font</a:t>
          </a:r>
          <a:r>
            <a:rPr lang="en-US" sz="1000" b="1" i="0" u="none" strike="noStrike" baseline="0">
              <a:solidFill>
                <a:schemeClr val="tx1"/>
              </a:solidFill>
              <a:latin typeface="Arial"/>
              <a:ea typeface="Arial"/>
              <a:cs typeface="Arial"/>
            </a:rPr>
            <a:t>.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10: Cells that contain data from other tabs in your spreadsheet </a:t>
          </a:r>
          <a:r>
            <a:rPr lang="en-US" sz="1000" b="1" i="0" u="none" strike="noStrike" baseline="0">
              <a:solidFill>
                <a:srgbClr val="008000"/>
              </a:solidFill>
              <a:latin typeface="Arial"/>
              <a:ea typeface="Arial"/>
              <a:cs typeface="Arial"/>
            </a:rPr>
            <a:t>should be in a green font</a:t>
          </a:r>
          <a:r>
            <a:rPr lang="en-US" sz="1000" b="1" i="0" u="none" strike="noStrike" baseline="0">
              <a:solidFill>
                <a:schemeClr val="tx1"/>
              </a:solidFill>
              <a:latin typeface="Arial"/>
              <a:ea typeface="Arial"/>
              <a:cs typeface="Arial"/>
            </a:rPr>
            <a:t>.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11: Always use at least 3 valuation methodologies to come up with your target price. Then take an average of all 3.</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12: Create a sensitivity analysis to see how your target price changes with different growth and discount rate amounts.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13: Create bearish, neutral ("just right") and bullish scenarios too if you are highly unsure what the economic environment will be like.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14: If you work in teams (as you do often on the sell side or in investment banking), then please add many comments (with your initials).</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15: If you feel overwhelmed with the complexity of a model, build it slowly and "group" items. </a:t>
          </a: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16: Modeling can often be as much of a science as an art. Accept the fact that your estimates will never be 100% correct.</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17: Listen to earnings calls, read IR's press releases and all 10-q, 10-k, 8-k and S1 filings and reflect those calls/documents in your model.</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18: Creating a model takes time. When I think I am done with my model, I sleep on it and do 1 final review the next morning.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19: Understand who your customer is. If it's a hedge fund, then they likely don't like DCF. If it's a value PM at a mutual fund, they do, etc.</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20: Know what the size the Total Addressable Market (T.A.M.) is and use it as a sanity check to see if your estimates seem realistic.</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21: Add all supplemental data provided by IR in your models (at the bottom of the model if you don't know where to put it). </a:t>
          </a:r>
        </a:p>
        <a:p>
          <a:pPr algn="l" rtl="0">
            <a:defRPr sz="1000"/>
          </a:pPr>
          <a:r>
            <a:rPr lang="en-US" sz="1000" b="1" i="0" u="none" strike="noStrike" baseline="0">
              <a:solidFill>
                <a:schemeClr val="tx1"/>
              </a:solidFill>
              <a:latin typeface="Arial"/>
              <a:ea typeface="Arial"/>
              <a:cs typeface="Arial"/>
            </a:rPr>
            <a:t> </a:t>
          </a:r>
        </a:p>
        <a:p>
          <a:pPr algn="l" rtl="0">
            <a:defRPr sz="1000"/>
          </a:pPr>
          <a:r>
            <a:rPr lang="en-US" sz="1000" b="1" i="0" u="none" strike="noStrike" baseline="0">
              <a:solidFill>
                <a:schemeClr val="tx1"/>
              </a:solidFill>
              <a:latin typeface="Arial"/>
              <a:ea typeface="Arial"/>
              <a:cs typeface="Arial"/>
            </a:rPr>
            <a:t> 22: Percent items should be </a:t>
          </a:r>
          <a:r>
            <a:rPr lang="en-US" sz="1000" b="1" i="1" u="none" strike="noStrike" baseline="0">
              <a:solidFill>
                <a:schemeClr val="tx1"/>
              </a:solidFill>
              <a:latin typeface="Arial"/>
              <a:ea typeface="Arial"/>
              <a:cs typeface="Arial"/>
            </a:rPr>
            <a:t>italicized</a:t>
          </a:r>
          <a:r>
            <a:rPr lang="en-US" sz="1000" b="1" i="0" u="none" strike="noStrike" baseline="0">
              <a:solidFill>
                <a:schemeClr val="tx1"/>
              </a:solidFill>
              <a:latin typeface="Arial"/>
              <a:ea typeface="Arial"/>
              <a:cs typeface="Arial"/>
            </a:rPr>
            <a:t>...in fact spend a lot of time "prettying up" your model. It makes sure your attention to detail is high.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23: Name your rows and columns so you can use natural language math like: "net income / revenue" instead of cell x3 / t8 (for example): </a:t>
          </a: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a:t>
          </a:r>
        </a:p>
        <a:p>
          <a:pPr algn="l" rtl="0">
            <a:defRPr sz="1000"/>
          </a:pPr>
          <a:r>
            <a:rPr lang="en-US" sz="1000" b="1" i="0" u="none" strike="noStrike" baseline="0">
              <a:solidFill>
                <a:schemeClr val="tx1"/>
              </a:solidFill>
              <a:latin typeface="Arial"/>
              <a:ea typeface="Arial"/>
              <a:cs typeface="Arial"/>
            </a:rPr>
            <a:t> </a:t>
          </a: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a:t>
          </a:r>
        </a:p>
        <a:p>
          <a:pPr algn="l" rtl="0">
            <a:defRPr sz="1000"/>
          </a:pPr>
          <a:r>
            <a:rPr lang="en-US" sz="1000" b="1" i="0" u="none" strike="noStrike" baseline="0">
              <a:solidFill>
                <a:schemeClr val="tx1"/>
              </a:solidFill>
              <a:latin typeface="Arial"/>
              <a:ea typeface="Arial"/>
              <a:cs typeface="Arial"/>
            </a:rPr>
            <a:t> 24:  Feel comfortable with $A$1 to lock in cell references, $A1 row only references and A$1 column only references (huge time saver).   </a:t>
          </a:r>
        </a:p>
        <a:p>
          <a:pPr algn="l" rtl="0">
            <a:defRPr sz="1000"/>
          </a:pPr>
          <a:endParaRPr lang="en-US" sz="1000" b="1" i="0" u="none" strike="noStrike" baseline="0">
            <a:solidFill>
              <a:schemeClr val="tx1"/>
            </a:solidFill>
            <a:latin typeface="Arial"/>
            <a:ea typeface="Arial"/>
            <a:cs typeface="Arial"/>
          </a:endParaRPr>
        </a:p>
        <a:p>
          <a:pPr algn="l" rtl="0">
            <a:defRPr sz="1000"/>
          </a:pPr>
          <a:r>
            <a:rPr lang="en-US" sz="1000" b="1" i="0" u="none" strike="noStrike" baseline="0">
              <a:solidFill>
                <a:schemeClr val="tx1"/>
              </a:solidFill>
              <a:latin typeface="Arial"/>
              <a:ea typeface="Arial"/>
              <a:cs typeface="Arial"/>
            </a:rPr>
            <a:t> 25: You have the same access to information for your models that the pros have! Have fun building it!!!!! : ) </a:t>
          </a:r>
        </a:p>
      </xdr:txBody>
    </xdr:sp>
    <xdr:clientData/>
  </xdr:twoCellAnchor>
  <xdr:twoCellAnchor>
    <xdr:from>
      <xdr:col>3</xdr:col>
      <xdr:colOff>45725</xdr:colOff>
      <xdr:row>25</xdr:row>
      <xdr:rowOff>131131</xdr:rowOff>
    </xdr:from>
    <xdr:to>
      <xdr:col>11</xdr:col>
      <xdr:colOff>241125</xdr:colOff>
      <xdr:row>30</xdr:row>
      <xdr:rowOff>64126</xdr:rowOff>
    </xdr:to>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1836425" y="5414331"/>
          <a:ext cx="6799400" cy="948995"/>
        </a:xfrm>
        <a:prstGeom prst="rect">
          <a:avLst/>
        </a:prstGeom>
        <a:solidFill>
          <a:srgbClr val="FFFF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a:t>25 Modeling &amp; Valuation</a:t>
          </a:r>
          <a:r>
            <a:rPr lang="en-US" sz="3200" baseline="0"/>
            <a:t> </a:t>
          </a:r>
          <a:r>
            <a:rPr lang="en-US" sz="3200"/>
            <a:t>Best Practices:</a:t>
          </a:r>
        </a:p>
      </xdr:txBody>
    </xdr:sp>
    <xdr:clientData/>
  </xdr:twoCellAnchor>
  <xdr:twoCellAnchor>
    <xdr:from>
      <xdr:col>1</xdr:col>
      <xdr:colOff>73824</xdr:colOff>
      <xdr:row>25</xdr:row>
      <xdr:rowOff>115644</xdr:rowOff>
    </xdr:from>
    <xdr:to>
      <xdr:col>3</xdr:col>
      <xdr:colOff>1967</xdr:colOff>
      <xdr:row>30</xdr:row>
      <xdr:rowOff>48639</xdr:rowOff>
    </xdr:to>
    <xdr:sp macro="" textlink="">
      <xdr:nvSpPr>
        <xdr:cNvPr id="52" name="Text Box 1">
          <a:extLst>
            <a:ext uri="{FF2B5EF4-FFF2-40B4-BE49-F238E27FC236}">
              <a16:creationId xmlns:a16="http://schemas.microsoft.com/office/drawing/2014/main" id="{00000000-0008-0000-0000-000034000000}"/>
            </a:ext>
          </a:extLst>
        </xdr:cNvPr>
        <xdr:cNvSpPr txBox="1">
          <a:spLocks noChangeArrowheads="1"/>
        </xdr:cNvSpPr>
      </xdr:nvSpPr>
      <xdr:spPr bwMode="auto">
        <a:xfrm>
          <a:off x="213524" y="5398844"/>
          <a:ext cx="1579143" cy="948995"/>
        </a:xfrm>
        <a:prstGeom prst="rect">
          <a:avLst/>
        </a:prstGeom>
        <a:solidFill>
          <a:srgbClr val="FFFFFF"/>
        </a:solidFill>
        <a:ln w="9525">
          <a:solidFill>
            <a:srgbClr val="000000"/>
          </a:solidFill>
          <a:miter lim="800000"/>
          <a:headEnd/>
          <a:tailEnd/>
        </a:ln>
        <a:effectLst>
          <a:outerShdw blurRad="50800" dist="76200" dir="2700000" algn="tl" rotWithShape="0">
            <a:prstClr val="black">
              <a:alpha val="40000"/>
            </a:prstClr>
          </a:outerShdw>
        </a:effectLst>
      </xdr:spPr>
      <xdr:txBody>
        <a:bodyPr vertOverflow="clip" wrap="square" lIns="27432" tIns="22860" rIns="0" bIns="0" anchor="t" upright="1"/>
        <a:lstStyle/>
        <a:p>
          <a:pPr algn="l" rtl="0">
            <a:defRPr sz="1000"/>
          </a:pPr>
          <a:endParaRPr lang="en-US" sz="1000" b="1" i="0" u="none" strike="noStrike" baseline="0">
            <a:solidFill>
              <a:srgbClr val="0070C0"/>
            </a:solidFill>
            <a:latin typeface="Arial"/>
            <a:ea typeface="Arial"/>
            <a:cs typeface="Arial"/>
          </a:endParaRPr>
        </a:p>
      </xdr:txBody>
    </xdr:sp>
    <xdr:clientData/>
  </xdr:twoCellAnchor>
  <xdr:twoCellAnchor editAs="oneCell">
    <xdr:from>
      <xdr:col>1</xdr:col>
      <xdr:colOff>89312</xdr:colOff>
      <xdr:row>25</xdr:row>
      <xdr:rowOff>84667</xdr:rowOff>
    </xdr:from>
    <xdr:to>
      <xdr:col>3</xdr:col>
      <xdr:colOff>25199</xdr:colOff>
      <xdr:row>29</xdr:row>
      <xdr:rowOff>74896</xdr:rowOff>
    </xdr:to>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
        <a:stretch>
          <a:fillRect/>
        </a:stretch>
      </xdr:blipFill>
      <xdr:spPr>
        <a:xfrm>
          <a:off x="229012" y="5367867"/>
          <a:ext cx="1586887" cy="833617"/>
        </a:xfrm>
        <a:prstGeom prst="rect">
          <a:avLst/>
        </a:prstGeom>
      </xdr:spPr>
    </xdr:pic>
    <xdr:clientData/>
  </xdr:twoCellAnchor>
  <xdr:twoCellAnchor editAs="oneCell">
    <xdr:from>
      <xdr:col>3</xdr:col>
      <xdr:colOff>213256</xdr:colOff>
      <xdr:row>69</xdr:row>
      <xdr:rowOff>68302</xdr:rowOff>
    </xdr:from>
    <xdr:to>
      <xdr:col>7</xdr:col>
      <xdr:colOff>329582</xdr:colOff>
      <xdr:row>77</xdr:row>
      <xdr:rowOff>48427</xdr:rowOff>
    </xdr:to>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01988" y="19341894"/>
          <a:ext cx="3407594" cy="162575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3</xdr:col>
      <xdr:colOff>173744</xdr:colOff>
      <xdr:row>69</xdr:row>
      <xdr:rowOff>33681</xdr:rowOff>
    </xdr:from>
    <xdr:to>
      <xdr:col>3</xdr:col>
      <xdr:colOff>798630</xdr:colOff>
      <xdr:row>70</xdr:row>
      <xdr:rowOff>124697</xdr:rowOff>
    </xdr:to>
    <xdr:sp macro="" textlink="">
      <xdr:nvSpPr>
        <xdr:cNvPr id="55" name="Rectangle 54">
          <a:extLst>
            <a:ext uri="{FF2B5EF4-FFF2-40B4-BE49-F238E27FC236}">
              <a16:creationId xmlns:a16="http://schemas.microsoft.com/office/drawing/2014/main" id="{00000000-0008-0000-0000-000037000000}"/>
            </a:ext>
          </a:extLst>
        </xdr:cNvPr>
        <xdr:cNvSpPr/>
      </xdr:nvSpPr>
      <xdr:spPr>
        <a:xfrm>
          <a:off x="1962476" y="19307273"/>
          <a:ext cx="624886" cy="29672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318485</xdr:colOff>
      <xdr:row>75</xdr:row>
      <xdr:rowOff>194145</xdr:rowOff>
    </xdr:from>
    <xdr:to>
      <xdr:col>7</xdr:col>
      <xdr:colOff>412563</xdr:colOff>
      <xdr:row>77</xdr:row>
      <xdr:rowOff>86214</xdr:rowOff>
    </xdr:to>
    <xdr:sp macro="" textlink="">
      <xdr:nvSpPr>
        <xdr:cNvPr id="56" name="Rectangle 55">
          <a:extLst>
            <a:ext uri="{FF2B5EF4-FFF2-40B4-BE49-F238E27FC236}">
              <a16:creationId xmlns:a16="http://schemas.microsoft.com/office/drawing/2014/main" id="{00000000-0008-0000-0000-000038000000}"/>
            </a:ext>
          </a:extLst>
        </xdr:cNvPr>
        <xdr:cNvSpPr/>
      </xdr:nvSpPr>
      <xdr:spPr>
        <a:xfrm>
          <a:off x="2107217" y="20701962"/>
          <a:ext cx="3385346" cy="30347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655023</xdr:colOff>
      <xdr:row>51</xdr:row>
      <xdr:rowOff>38400</xdr:rowOff>
    </xdr:from>
    <xdr:to>
      <xdr:col>5</xdr:col>
      <xdr:colOff>411561</xdr:colOff>
      <xdr:row>57</xdr:row>
      <xdr:rowOff>136554</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43755" y="15609315"/>
          <a:ext cx="1402172" cy="133237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11</xdr:col>
      <xdr:colOff>415385</xdr:colOff>
      <xdr:row>12</xdr:row>
      <xdr:rowOff>25400</xdr:rowOff>
    </xdr:from>
    <xdr:to>
      <xdr:col>12</xdr:col>
      <xdr:colOff>607278</xdr:colOff>
      <xdr:row>15</xdr:row>
      <xdr:rowOff>101600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stretch>
          <a:fillRect/>
        </a:stretch>
      </xdr:blipFill>
      <xdr:spPr>
        <a:xfrm>
          <a:off x="8810085" y="1968500"/>
          <a:ext cx="1017393" cy="685800"/>
        </a:xfrm>
        <a:prstGeom prst="rect">
          <a:avLst/>
        </a:prstGeom>
      </xdr:spPr>
    </xdr:pic>
    <xdr:clientData/>
  </xdr:twoCellAnchor>
  <xdr:twoCellAnchor>
    <xdr:from>
      <xdr:col>11</xdr:col>
      <xdr:colOff>179343</xdr:colOff>
      <xdr:row>12</xdr:row>
      <xdr:rowOff>1618</xdr:rowOff>
    </xdr:from>
    <xdr:to>
      <xdr:col>15</xdr:col>
      <xdr:colOff>430892</xdr:colOff>
      <xdr:row>16</xdr:row>
      <xdr:rowOff>153820</xdr:rowOff>
    </xdr:to>
    <xdr:sp macro="" textlink="">
      <xdr:nvSpPr>
        <xdr:cNvPr id="59" name="TextBox 58">
          <a:extLst>
            <a:ext uri="{FF2B5EF4-FFF2-40B4-BE49-F238E27FC236}">
              <a16:creationId xmlns:a16="http://schemas.microsoft.com/office/drawing/2014/main" id="{00000000-0008-0000-0000-00003B000000}"/>
            </a:ext>
          </a:extLst>
        </xdr:cNvPr>
        <xdr:cNvSpPr txBox="1"/>
      </xdr:nvSpPr>
      <xdr:spPr>
        <a:xfrm>
          <a:off x="8593093" y="2450904"/>
          <a:ext cx="4311013" cy="968630"/>
        </a:xfrm>
        <a:prstGeom prst="rect">
          <a:avLst/>
        </a:prstGeom>
        <a:solidFill>
          <a:schemeClr val="accent2"/>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The answer is under this box!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10854</xdr:colOff>
      <xdr:row>5</xdr:row>
      <xdr:rowOff>19050</xdr:rowOff>
    </xdr:from>
    <xdr:to>
      <xdr:col>3</xdr:col>
      <xdr:colOff>227949</xdr:colOff>
      <xdr:row>6</xdr:row>
      <xdr:rowOff>127000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98254" y="1543050"/>
          <a:ext cx="5563795" cy="412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Step 1</a:t>
          </a:r>
          <a:r>
            <a:rPr lang="en-US" sz="2000"/>
            <a:t>: Get FCF from Cash Flow</a:t>
          </a:r>
          <a:r>
            <a:rPr lang="en-US" sz="2000" baseline="0"/>
            <a:t> Statement </a:t>
          </a:r>
          <a:r>
            <a:rPr lang="en-US" sz="2000"/>
            <a:t>Tab.</a:t>
          </a:r>
        </a:p>
        <a:p>
          <a:endParaRPr lang="en-US" sz="2000"/>
        </a:p>
      </xdr:txBody>
    </xdr:sp>
    <xdr:clientData/>
  </xdr:twoCellAnchor>
  <xdr:twoCellAnchor>
    <xdr:from>
      <xdr:col>1</xdr:col>
      <xdr:colOff>50800</xdr:colOff>
      <xdr:row>5</xdr:row>
      <xdr:rowOff>25400</xdr:rowOff>
    </xdr:from>
    <xdr:to>
      <xdr:col>9</xdr:col>
      <xdr:colOff>38100</xdr:colOff>
      <xdr:row>10</xdr:row>
      <xdr:rowOff>25400</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838200" y="1549400"/>
          <a:ext cx="14808200" cy="15240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12</xdr:row>
      <xdr:rowOff>290852</xdr:rowOff>
    </xdr:from>
    <xdr:to>
      <xdr:col>8</xdr:col>
      <xdr:colOff>911794</xdr:colOff>
      <xdr:row>14</xdr:row>
      <xdr:rowOff>130256</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87400" y="3948452"/>
          <a:ext cx="14462694" cy="44900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Step 2</a:t>
          </a:r>
          <a:r>
            <a:rPr lang="en-US" sz="2000"/>
            <a:t>: Calculate the Weighted Average Cost of Capital (which</a:t>
          </a:r>
          <a:r>
            <a:rPr lang="en-US" sz="2000" baseline="0"/>
            <a:t> is the discount rate we will use to discount our FCFs). </a:t>
          </a:r>
        </a:p>
        <a:p>
          <a:endParaRPr lang="en-US" sz="2000"/>
        </a:p>
        <a:p>
          <a:endParaRPr lang="en-US" sz="2000"/>
        </a:p>
      </xdr:txBody>
    </xdr:sp>
    <xdr:clientData/>
  </xdr:twoCellAnchor>
  <xdr:twoCellAnchor>
    <xdr:from>
      <xdr:col>1</xdr:col>
      <xdr:colOff>25401</xdr:colOff>
      <xdr:row>12</xdr:row>
      <xdr:rowOff>294923</xdr:rowOff>
    </xdr:from>
    <xdr:to>
      <xdr:col>9</xdr:col>
      <xdr:colOff>63501</xdr:colOff>
      <xdr:row>53</xdr:row>
      <xdr:rowOff>284068</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812801" y="3952523"/>
          <a:ext cx="14859000" cy="1263834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552449</xdr:colOff>
      <xdr:row>28</xdr:row>
      <xdr:rowOff>133350</xdr:rowOff>
    </xdr:from>
    <xdr:to>
      <xdr:col>2</xdr:col>
      <xdr:colOff>1345982</xdr:colOff>
      <xdr:row>29</xdr:row>
      <xdr:rowOff>249658</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339849" y="8743950"/>
          <a:ext cx="3854233" cy="421108"/>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Step 2.1</a:t>
          </a:r>
          <a:r>
            <a:rPr lang="en-US" sz="2000"/>
            <a:t>: Calculate  Cost of Equity. </a:t>
          </a:r>
        </a:p>
        <a:p>
          <a:endParaRPr lang="en-US" sz="2000"/>
        </a:p>
      </xdr:txBody>
    </xdr:sp>
    <xdr:clientData/>
  </xdr:twoCellAnchor>
  <xdr:twoCellAnchor>
    <xdr:from>
      <xdr:col>1</xdr:col>
      <xdr:colOff>552450</xdr:colOff>
      <xdr:row>28</xdr:row>
      <xdr:rowOff>120650</xdr:rowOff>
    </xdr:from>
    <xdr:to>
      <xdr:col>8</xdr:col>
      <xdr:colOff>6350</xdr:colOff>
      <xdr:row>41</xdr:row>
      <xdr:rowOff>82550</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1339850" y="8731250"/>
          <a:ext cx="13004800" cy="39751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560645</xdr:colOff>
      <xdr:row>42</xdr:row>
      <xdr:rowOff>146646</xdr:rowOff>
    </xdr:from>
    <xdr:to>
      <xdr:col>2</xdr:col>
      <xdr:colOff>2040683</xdr:colOff>
      <xdr:row>44</xdr:row>
      <xdr:rowOff>131503</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348045" y="13075246"/>
          <a:ext cx="4540738" cy="59445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Step 2.2</a:t>
          </a:r>
          <a:r>
            <a:rPr lang="en-US" sz="2000"/>
            <a:t>: Calculate Cost of Debt.</a:t>
          </a:r>
        </a:p>
        <a:p>
          <a:endParaRPr lang="en-US" sz="2000"/>
        </a:p>
      </xdr:txBody>
    </xdr:sp>
    <xdr:clientData/>
  </xdr:twoCellAnchor>
  <xdr:twoCellAnchor>
    <xdr:from>
      <xdr:col>1</xdr:col>
      <xdr:colOff>571500</xdr:colOff>
      <xdr:row>42</xdr:row>
      <xdr:rowOff>141111</xdr:rowOff>
    </xdr:from>
    <xdr:to>
      <xdr:col>8</xdr:col>
      <xdr:colOff>25400</xdr:colOff>
      <xdr:row>52</xdr:row>
      <xdr:rowOff>88901</xdr:rowOff>
    </xdr:to>
    <xdr:sp macro="" textlink="">
      <xdr:nvSpPr>
        <xdr:cNvPr id="9" name="Rectangle 8">
          <a:extLst>
            <a:ext uri="{FF2B5EF4-FFF2-40B4-BE49-F238E27FC236}">
              <a16:creationId xmlns:a16="http://schemas.microsoft.com/office/drawing/2014/main" id="{00000000-0008-0000-0100-000009000000}"/>
            </a:ext>
          </a:extLst>
        </xdr:cNvPr>
        <xdr:cNvSpPr/>
      </xdr:nvSpPr>
      <xdr:spPr>
        <a:xfrm>
          <a:off x="1358900" y="13069711"/>
          <a:ext cx="13004800" cy="302119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1009650</xdr:colOff>
      <xdr:row>55</xdr:row>
      <xdr:rowOff>31750</xdr:rowOff>
    </xdr:from>
    <xdr:to>
      <xdr:col>2</xdr:col>
      <xdr:colOff>1096324</xdr:colOff>
      <xdr:row>56</xdr:row>
      <xdr:rowOff>114300</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781050" y="16948150"/>
          <a:ext cx="4163374" cy="387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Step 3</a:t>
          </a:r>
          <a:r>
            <a:rPr lang="en-US" sz="2000"/>
            <a:t>: Calculate Net Present Value.</a:t>
          </a:r>
        </a:p>
        <a:p>
          <a:endParaRPr lang="en-US" sz="2000"/>
        </a:p>
        <a:p>
          <a:endParaRPr lang="en-US" sz="2000"/>
        </a:p>
        <a:p>
          <a:endParaRPr lang="en-US" sz="2000"/>
        </a:p>
      </xdr:txBody>
    </xdr:sp>
    <xdr:clientData/>
  </xdr:twoCellAnchor>
  <xdr:twoCellAnchor>
    <xdr:from>
      <xdr:col>1</xdr:col>
      <xdr:colOff>12700</xdr:colOff>
      <xdr:row>55</xdr:row>
      <xdr:rowOff>25400</xdr:rowOff>
    </xdr:from>
    <xdr:to>
      <xdr:col>9</xdr:col>
      <xdr:colOff>12700</xdr:colOff>
      <xdr:row>59</xdr:row>
      <xdr:rowOff>12700</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800100" y="16941800"/>
          <a:ext cx="14820900" cy="12065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1015838</xdr:colOff>
      <xdr:row>60</xdr:row>
      <xdr:rowOff>267297</xdr:rowOff>
    </xdr:from>
    <xdr:to>
      <xdr:col>2</xdr:col>
      <xdr:colOff>1953846</xdr:colOff>
      <xdr:row>62</xdr:row>
      <xdr:rowOff>108547</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787238" y="18707697"/>
          <a:ext cx="5014708" cy="4508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Step 4</a:t>
          </a:r>
          <a:r>
            <a:rPr lang="en-US" sz="2000"/>
            <a:t>: Calculate Terminal Value.</a:t>
          </a:r>
        </a:p>
        <a:p>
          <a:endParaRPr lang="en-US" sz="2000"/>
        </a:p>
        <a:p>
          <a:endParaRPr lang="en-US" sz="2000"/>
        </a:p>
        <a:p>
          <a:endParaRPr lang="en-US" sz="2000"/>
        </a:p>
      </xdr:txBody>
    </xdr:sp>
    <xdr:clientData/>
  </xdr:twoCellAnchor>
  <xdr:twoCellAnchor>
    <xdr:from>
      <xdr:col>0</xdr:col>
      <xdr:colOff>762000</xdr:colOff>
      <xdr:row>61</xdr:row>
      <xdr:rowOff>12700</xdr:rowOff>
    </xdr:from>
    <xdr:to>
      <xdr:col>8</xdr:col>
      <xdr:colOff>1257300</xdr:colOff>
      <xdr:row>67</xdr:row>
      <xdr:rowOff>12700</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762000" y="18757900"/>
          <a:ext cx="15951200" cy="18542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19050</xdr:colOff>
      <xdr:row>69</xdr:row>
      <xdr:rowOff>44450</xdr:rowOff>
    </xdr:from>
    <xdr:to>
      <xdr:col>2</xdr:col>
      <xdr:colOff>1769316</xdr:colOff>
      <xdr:row>70</xdr:row>
      <xdr:rowOff>127000</xdr:rowOff>
    </xdr:to>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806450" y="21228050"/>
          <a:ext cx="4810966" cy="387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Step 5</a:t>
          </a:r>
          <a:r>
            <a:rPr lang="en-US" sz="2000"/>
            <a:t>: Calculate Target Firm</a:t>
          </a:r>
          <a:r>
            <a:rPr lang="en-US" sz="2000" baseline="0"/>
            <a:t> </a:t>
          </a:r>
          <a:r>
            <a:rPr lang="en-US" sz="2000"/>
            <a:t>Value.</a:t>
          </a:r>
        </a:p>
        <a:p>
          <a:endParaRPr lang="en-US" sz="2000"/>
        </a:p>
        <a:p>
          <a:endParaRPr lang="en-US" sz="2000"/>
        </a:p>
        <a:p>
          <a:endParaRPr lang="en-US" sz="2000"/>
        </a:p>
      </xdr:txBody>
    </xdr:sp>
    <xdr:clientData/>
  </xdr:twoCellAnchor>
  <xdr:twoCellAnchor>
    <xdr:from>
      <xdr:col>1</xdr:col>
      <xdr:colOff>6350</xdr:colOff>
      <xdr:row>69</xdr:row>
      <xdr:rowOff>38100</xdr:rowOff>
    </xdr:from>
    <xdr:to>
      <xdr:col>9</xdr:col>
      <xdr:colOff>0</xdr:colOff>
      <xdr:row>77</xdr:row>
      <xdr:rowOff>0</xdr:rowOff>
    </xdr:to>
    <xdr:sp macro="" textlink="">
      <xdr:nvSpPr>
        <xdr:cNvPr id="15" name="Rectangle 14">
          <a:extLst>
            <a:ext uri="{FF2B5EF4-FFF2-40B4-BE49-F238E27FC236}">
              <a16:creationId xmlns:a16="http://schemas.microsoft.com/office/drawing/2014/main" id="{00000000-0008-0000-0100-00000F000000}"/>
            </a:ext>
          </a:extLst>
        </xdr:cNvPr>
        <xdr:cNvSpPr/>
      </xdr:nvSpPr>
      <xdr:spPr>
        <a:xfrm>
          <a:off x="793750" y="21221700"/>
          <a:ext cx="14814550" cy="24003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12699</xdr:colOff>
      <xdr:row>78</xdr:row>
      <xdr:rowOff>63500</xdr:rowOff>
    </xdr:from>
    <xdr:to>
      <xdr:col>2</xdr:col>
      <xdr:colOff>1508802</xdr:colOff>
      <xdr:row>79</xdr:row>
      <xdr:rowOff>158750</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800099" y="23990300"/>
          <a:ext cx="4556803" cy="400050"/>
        </a:xfrm>
        <a:prstGeom prst="rect">
          <a:avLst/>
        </a:prstGeom>
        <a:solidFill>
          <a:srgbClr val="D1FDF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Extra Step</a:t>
          </a:r>
          <a:r>
            <a:rPr lang="en-US" sz="2000"/>
            <a:t>: Sensitivity Analysis Value.</a:t>
          </a:r>
        </a:p>
        <a:p>
          <a:endParaRPr lang="en-US" sz="2000"/>
        </a:p>
        <a:p>
          <a:endParaRPr lang="en-US" sz="2000"/>
        </a:p>
        <a:p>
          <a:endParaRPr lang="en-US" sz="2000"/>
        </a:p>
        <a:p>
          <a:endParaRPr lang="en-US" sz="2000"/>
        </a:p>
        <a:p>
          <a:endParaRPr lang="en-US" sz="2000"/>
        </a:p>
      </xdr:txBody>
    </xdr:sp>
    <xdr:clientData/>
  </xdr:twoCellAnchor>
  <xdr:twoCellAnchor>
    <xdr:from>
      <xdr:col>1</xdr:col>
      <xdr:colOff>38100</xdr:colOff>
      <xdr:row>78</xdr:row>
      <xdr:rowOff>63500</xdr:rowOff>
    </xdr:from>
    <xdr:to>
      <xdr:col>9</xdr:col>
      <xdr:colOff>50800</xdr:colOff>
      <xdr:row>87</xdr:row>
      <xdr:rowOff>12700</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825500" y="23990300"/>
          <a:ext cx="14833600" cy="26924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1378547</xdr:colOff>
      <xdr:row>80</xdr:row>
      <xdr:rowOff>293076</xdr:rowOff>
    </xdr:from>
    <xdr:to>
      <xdr:col>2</xdr:col>
      <xdr:colOff>1834390</xdr:colOff>
      <xdr:row>84</xdr:row>
      <xdr:rowOff>32564</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5226647" y="24829476"/>
          <a:ext cx="455843" cy="958688"/>
        </a:xfrm>
        <a:prstGeom prst="rect">
          <a:avLst/>
        </a:prstGeom>
        <a:solidFill>
          <a:srgbClr val="D1FDF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2000" b="0">
              <a:solidFill>
                <a:srgbClr val="0070C0"/>
              </a:solidFill>
            </a:rPr>
            <a:t>Growth</a:t>
          </a:r>
        </a:p>
      </xdr:txBody>
    </xdr:sp>
    <xdr:clientData/>
  </xdr:twoCellAnchor>
  <xdr:twoCellAnchor>
    <xdr:from>
      <xdr:col>2</xdr:col>
      <xdr:colOff>2279487</xdr:colOff>
      <xdr:row>81</xdr:row>
      <xdr:rowOff>10854</xdr:rowOff>
    </xdr:from>
    <xdr:to>
      <xdr:col>8</xdr:col>
      <xdr:colOff>10855</xdr:colOff>
      <xdr:row>84</xdr:row>
      <xdr:rowOff>21710</xdr:rowOff>
    </xdr:to>
    <xdr:sp macro="" textlink="">
      <xdr:nvSpPr>
        <xdr:cNvPr id="19" name="Rectangle 18">
          <a:extLst>
            <a:ext uri="{FF2B5EF4-FFF2-40B4-BE49-F238E27FC236}">
              <a16:creationId xmlns:a16="http://schemas.microsoft.com/office/drawing/2014/main" id="{00000000-0008-0000-0100-000013000000}"/>
            </a:ext>
          </a:extLst>
        </xdr:cNvPr>
        <xdr:cNvSpPr/>
      </xdr:nvSpPr>
      <xdr:spPr>
        <a:xfrm>
          <a:off x="6127587" y="24852054"/>
          <a:ext cx="8221568" cy="92525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770684</xdr:colOff>
      <xdr:row>17</xdr:row>
      <xdr:rowOff>130257</xdr:rowOff>
    </xdr:from>
    <xdr:to>
      <xdr:col>2</xdr:col>
      <xdr:colOff>21709</xdr:colOff>
      <xdr:row>28</xdr:row>
      <xdr:rowOff>97693</xdr:rowOff>
    </xdr:to>
    <xdr:cxnSp macro="">
      <xdr:nvCxnSpPr>
        <xdr:cNvPr id="20" name="Elbow Connector 19">
          <a:extLst>
            <a:ext uri="{FF2B5EF4-FFF2-40B4-BE49-F238E27FC236}">
              <a16:creationId xmlns:a16="http://schemas.microsoft.com/office/drawing/2014/main" id="{00000000-0008-0000-0100-000014000000}"/>
            </a:ext>
          </a:extLst>
        </xdr:cNvPr>
        <xdr:cNvCxnSpPr/>
      </xdr:nvCxnSpPr>
      <xdr:spPr>
        <a:xfrm rot="5400000">
          <a:off x="1015729" y="5854212"/>
          <a:ext cx="3396436" cy="2311725"/>
        </a:xfrm>
        <a:prstGeom prst="bentConnector3">
          <a:avLst>
            <a:gd name="adj1" fmla="val 0"/>
          </a:avLst>
        </a:prstGeom>
        <a:ln w="57150">
          <a:solidFill>
            <a:srgbClr val="00743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203200</xdr:colOff>
      <xdr:row>43</xdr:row>
      <xdr:rowOff>152400</xdr:rowOff>
    </xdr:from>
    <xdr:to>
      <xdr:col>1</xdr:col>
      <xdr:colOff>542735</xdr:colOff>
      <xdr:row>43</xdr:row>
      <xdr:rowOff>173676</xdr:rowOff>
    </xdr:to>
    <xdr:cxnSp macro="">
      <xdr:nvCxnSpPr>
        <xdr:cNvPr id="21" name="Straight Arrow Connector 20">
          <a:extLst>
            <a:ext uri="{FF2B5EF4-FFF2-40B4-BE49-F238E27FC236}">
              <a16:creationId xmlns:a16="http://schemas.microsoft.com/office/drawing/2014/main" id="{00000000-0008-0000-0100-000015000000}"/>
            </a:ext>
          </a:extLst>
        </xdr:cNvPr>
        <xdr:cNvCxnSpPr/>
      </xdr:nvCxnSpPr>
      <xdr:spPr>
        <a:xfrm>
          <a:off x="990600" y="13385800"/>
          <a:ext cx="339535" cy="21276"/>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177800</xdr:colOff>
      <xdr:row>19</xdr:row>
      <xdr:rowOff>101600</xdr:rowOff>
    </xdr:from>
    <xdr:to>
      <xdr:col>1</xdr:col>
      <xdr:colOff>177800</xdr:colOff>
      <xdr:row>43</xdr:row>
      <xdr:rowOff>190500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flipV="1">
          <a:off x="965200" y="5892800"/>
          <a:ext cx="0" cy="75311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152400</xdr:colOff>
      <xdr:row>19</xdr:row>
      <xdr:rowOff>127000</xdr:rowOff>
    </xdr:from>
    <xdr:to>
      <xdr:col>2</xdr:col>
      <xdr:colOff>12700</xdr:colOff>
      <xdr:row>19</xdr:row>
      <xdr:rowOff>139700</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H="1" flipV="1">
          <a:off x="939800" y="5918200"/>
          <a:ext cx="2921000" cy="127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2260600</xdr:colOff>
      <xdr:row>78</xdr:row>
      <xdr:rowOff>127001</xdr:rowOff>
    </xdr:from>
    <xdr:to>
      <xdr:col>8</xdr:col>
      <xdr:colOff>13677</xdr:colOff>
      <xdr:row>80</xdr:row>
      <xdr:rowOff>12701</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rot="5400000">
          <a:off x="9982689" y="20179812"/>
          <a:ext cx="495300" cy="8243277"/>
        </a:xfrm>
        <a:prstGeom prst="rect">
          <a:avLst/>
        </a:prstGeom>
        <a:solidFill>
          <a:srgbClr val="D1FDF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2400" b="0">
              <a:solidFill>
                <a:srgbClr val="C00000"/>
              </a:solidFill>
            </a:rPr>
            <a:t>WACC</a:t>
          </a:r>
        </a:p>
      </xdr:txBody>
    </xdr:sp>
    <xdr:clientData/>
  </xdr:twoCellAnchor>
  <xdr:twoCellAnchor>
    <xdr:from>
      <xdr:col>1</xdr:col>
      <xdr:colOff>2819400</xdr:colOff>
      <xdr:row>35</xdr:row>
      <xdr:rowOff>232229</xdr:rowOff>
    </xdr:from>
    <xdr:to>
      <xdr:col>3</xdr:col>
      <xdr:colOff>742044</xdr:colOff>
      <xdr:row>41</xdr:row>
      <xdr:rowOff>63501</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606800" y="10976429"/>
          <a:ext cx="3269344" cy="1710872"/>
        </a:xfrm>
        <a:prstGeom prst="rect">
          <a:avLst/>
        </a:prstGeom>
        <a:solidFill>
          <a:schemeClr val="accent2"/>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What</a:t>
          </a:r>
          <a:r>
            <a:rPr lang="en-US" sz="2000" b="1" baseline="0"/>
            <a:t> is the Cost of Equity? Please calculate first and then remove this box for the answer. Thanks</a:t>
          </a:r>
          <a:endParaRPr lang="en-US" sz="2000" b="1"/>
        </a:p>
      </xdr:txBody>
    </xdr:sp>
    <xdr:clientData/>
  </xdr:twoCellAnchor>
  <xdr:twoCellAnchor>
    <xdr:from>
      <xdr:col>1</xdr:col>
      <xdr:colOff>2813956</xdr:colOff>
      <xdr:row>20</xdr:row>
      <xdr:rowOff>145142</xdr:rowOff>
    </xdr:from>
    <xdr:to>
      <xdr:col>3</xdr:col>
      <xdr:colOff>736600</xdr:colOff>
      <xdr:row>26</xdr:row>
      <xdr:rowOff>105228</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3601356" y="6241142"/>
          <a:ext cx="3269344" cy="1852386"/>
        </a:xfrm>
        <a:prstGeom prst="rect">
          <a:avLst/>
        </a:prstGeom>
        <a:solidFill>
          <a:schemeClr val="accent2"/>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What</a:t>
          </a:r>
          <a:r>
            <a:rPr lang="en-US" sz="2000" b="1" baseline="0"/>
            <a:t> is the WACC? Please calculate first and then remove this box for the answer. Thanks</a:t>
          </a:r>
          <a:endParaRPr lang="en-US" sz="2000" b="1"/>
        </a:p>
      </xdr:txBody>
    </xdr:sp>
    <xdr:clientData/>
  </xdr:twoCellAnchor>
  <xdr:twoCellAnchor>
    <xdr:from>
      <xdr:col>1</xdr:col>
      <xdr:colOff>2882900</xdr:colOff>
      <xdr:row>46</xdr:row>
      <xdr:rowOff>255815</xdr:rowOff>
    </xdr:from>
    <xdr:to>
      <xdr:col>3</xdr:col>
      <xdr:colOff>805544</xdr:colOff>
      <xdr:row>52</xdr:row>
      <xdr:rowOff>76201</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670300" y="14403615"/>
          <a:ext cx="3269344" cy="1674586"/>
        </a:xfrm>
        <a:prstGeom prst="rect">
          <a:avLst/>
        </a:prstGeom>
        <a:solidFill>
          <a:schemeClr val="accent2"/>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What</a:t>
          </a:r>
          <a:r>
            <a:rPr lang="en-US" sz="2000" b="1" baseline="0"/>
            <a:t> is the Cost of Debt? Please calculate first and then remove this box for the answer. Thanks</a:t>
          </a:r>
          <a:endParaRPr lang="en-US" sz="2000" b="1"/>
        </a:p>
      </xdr:txBody>
    </xdr:sp>
    <xdr:clientData/>
  </xdr:twoCellAnchor>
  <xdr:twoCellAnchor>
    <xdr:from>
      <xdr:col>2</xdr:col>
      <xdr:colOff>1859643</xdr:colOff>
      <xdr:row>55</xdr:row>
      <xdr:rowOff>83457</xdr:rowOff>
    </xdr:from>
    <xdr:to>
      <xdr:col>4</xdr:col>
      <xdr:colOff>2832101</xdr:colOff>
      <xdr:row>59</xdr:row>
      <xdr:rowOff>0</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5707743" y="16999857"/>
          <a:ext cx="4490358" cy="1135743"/>
        </a:xfrm>
        <a:prstGeom prst="rect">
          <a:avLst/>
        </a:prstGeom>
        <a:solidFill>
          <a:schemeClr val="accent2"/>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What</a:t>
          </a:r>
          <a:r>
            <a:rPr lang="en-US" sz="2000" b="1" baseline="0"/>
            <a:t> is the Net Present Value? Please calculate first and then remove this box for the answer. Thanks</a:t>
          </a:r>
          <a:endParaRPr lang="en-US" sz="2000" b="1"/>
        </a:p>
      </xdr:txBody>
    </xdr:sp>
    <xdr:clientData/>
  </xdr:twoCellAnchor>
  <xdr:twoCellAnchor>
    <xdr:from>
      <xdr:col>3</xdr:col>
      <xdr:colOff>121557</xdr:colOff>
      <xdr:row>61</xdr:row>
      <xdr:rowOff>10884</xdr:rowOff>
    </xdr:from>
    <xdr:to>
      <xdr:col>5</xdr:col>
      <xdr:colOff>1143000</xdr:colOff>
      <xdr:row>68</xdr:row>
      <xdr:rowOff>12700</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6255657" y="18756084"/>
          <a:ext cx="5187043" cy="2160816"/>
        </a:xfrm>
        <a:prstGeom prst="rect">
          <a:avLst/>
        </a:prstGeom>
        <a:solidFill>
          <a:schemeClr val="accent2"/>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What</a:t>
          </a:r>
          <a:r>
            <a:rPr lang="en-US" sz="2000" b="1" baseline="0"/>
            <a:t> is Terminal Value and the Terminal Value discounted? Please calculate first and then remove this box for the answer. Thanks</a:t>
          </a:r>
          <a:endParaRPr lang="en-US" sz="2000" b="1"/>
        </a:p>
      </xdr:txBody>
    </xdr:sp>
    <xdr:clientData/>
  </xdr:twoCellAnchor>
  <xdr:twoCellAnchor>
    <xdr:from>
      <xdr:col>1</xdr:col>
      <xdr:colOff>2012043</xdr:colOff>
      <xdr:row>71</xdr:row>
      <xdr:rowOff>23585</xdr:rowOff>
    </xdr:from>
    <xdr:to>
      <xdr:col>5</xdr:col>
      <xdr:colOff>1068615</xdr:colOff>
      <xdr:row>77</xdr:row>
      <xdr:rowOff>32657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2799443" y="21842185"/>
          <a:ext cx="8568872" cy="1837872"/>
        </a:xfrm>
        <a:prstGeom prst="rect">
          <a:avLst/>
        </a:prstGeom>
        <a:solidFill>
          <a:schemeClr val="accent2"/>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Calculate the items</a:t>
          </a:r>
          <a:r>
            <a:rPr lang="en-US" sz="2000" b="1" baseline="0"/>
            <a:t> below this box to find out what the </a:t>
          </a:r>
        </a:p>
        <a:p>
          <a:pPr algn="ctr"/>
          <a:r>
            <a:rPr lang="en-US" sz="2000" b="1" baseline="0"/>
            <a:t>target price per share using DCF.Thanks</a:t>
          </a:r>
          <a:endParaRPr lang="en-US" sz="2000" b="1"/>
        </a:p>
      </xdr:txBody>
    </xdr:sp>
    <xdr:clientData/>
  </xdr:twoCellAnchor>
  <xdr:twoCellAnchor>
    <xdr:from>
      <xdr:col>4</xdr:col>
      <xdr:colOff>388257</xdr:colOff>
      <xdr:row>82</xdr:row>
      <xdr:rowOff>270328</xdr:rowOff>
    </xdr:from>
    <xdr:to>
      <xdr:col>4</xdr:col>
      <xdr:colOff>2598058</xdr:colOff>
      <xdr:row>91</xdr:row>
      <xdr:rowOff>10885</xdr:rowOff>
    </xdr:to>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7754257" y="25416328"/>
          <a:ext cx="2209801" cy="2483757"/>
        </a:xfrm>
        <a:prstGeom prst="rect">
          <a:avLst/>
        </a:prstGeom>
        <a:solidFill>
          <a:schemeClr val="accent2"/>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What is the target price per share assuming</a:t>
          </a:r>
          <a:r>
            <a:rPr lang="en-US" sz="2000" b="1" baseline="0"/>
            <a:t> a WACC of 11.3% and a Long Term Growth Rate of 3%?</a:t>
          </a:r>
          <a:endParaRPr lang="en-US" sz="2000" b="1"/>
        </a:p>
      </xdr:txBody>
    </xdr:sp>
    <xdr:clientData/>
  </xdr:twoCellAnchor>
  <xdr:twoCellAnchor>
    <xdr:from>
      <xdr:col>4</xdr:col>
      <xdr:colOff>566056</xdr:colOff>
      <xdr:row>8</xdr:row>
      <xdr:rowOff>43542</xdr:rowOff>
    </xdr:from>
    <xdr:to>
      <xdr:col>6</xdr:col>
      <xdr:colOff>127000</xdr:colOff>
      <xdr:row>12</xdr:row>
      <xdr:rowOff>254000</xdr:rowOff>
    </xdr:to>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7932056" y="2481942"/>
          <a:ext cx="3790044" cy="1429658"/>
        </a:xfrm>
        <a:prstGeom prst="rect">
          <a:avLst/>
        </a:prstGeom>
        <a:solidFill>
          <a:schemeClr val="accent2"/>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What</a:t>
          </a:r>
          <a:r>
            <a:rPr lang="en-US" sz="2000" b="1" baseline="0"/>
            <a:t> is the FCF for 2018 and 2019? Please find the answers first and then remove this box for the answer. Thanks </a:t>
          </a:r>
          <a:endParaRPr lang="en-US" sz="20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249988</xdr:colOff>
      <xdr:row>0</xdr:row>
      <xdr:rowOff>37877</xdr:rowOff>
    </xdr:from>
    <xdr:to>
      <xdr:col>22</xdr:col>
      <xdr:colOff>387684</xdr:colOff>
      <xdr:row>3</xdr:row>
      <xdr:rowOff>113632</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7285788" y="37877"/>
          <a:ext cx="6347996" cy="6599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The Cash Flow Statement Forecasts are mainly from the</a:t>
          </a:r>
          <a:r>
            <a:rPr lang="en-US" sz="1050" baseline="0"/>
            <a:t> Balance Sheet (i.e., 'working capital'*, capex, debt and equity) and the Income Statement (net income and depreciation). *'working capital' is current assets and current liabilities). The Cash Flow Statement is easy to forecast as it is linked to the Income Statement and Balance Sheet!</a:t>
          </a:r>
          <a:endParaRPr lang="en-US" sz="105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14"/>
  <sheetViews>
    <sheetView showGridLines="0" showRowColHeaders="0" tabSelected="1" zoomScale="112" zoomScaleNormal="142" zoomScalePageLayoutView="142" workbookViewId="0">
      <selection activeCell="G22" sqref="G22"/>
    </sheetView>
  </sheetViews>
  <sheetFormatPr baseColWidth="10" defaultColWidth="10.83203125" defaultRowHeight="13"/>
  <cols>
    <col min="1" max="1" width="1.83203125" style="571" customWidth="1"/>
    <col min="2" max="2" width="10.83203125" style="571" customWidth="1"/>
    <col min="3" max="13" width="10.83203125" style="571"/>
    <col min="14" max="14" width="20.6640625" style="571" customWidth="1"/>
    <col min="15" max="23" width="10.83203125" style="571"/>
    <col min="24" max="24" width="12.83203125" style="571" bestFit="1" customWidth="1"/>
    <col min="25" max="16384" width="10.83203125" style="571"/>
  </cols>
  <sheetData>
    <row r="1" spans="1:24" ht="16">
      <c r="A1" s="572"/>
      <c r="B1" s="572"/>
      <c r="C1" s="572"/>
      <c r="D1" s="572"/>
      <c r="E1" s="572"/>
      <c r="F1" s="572"/>
      <c r="G1" s="572"/>
      <c r="H1" s="572"/>
      <c r="I1" s="572"/>
      <c r="J1" s="572"/>
      <c r="K1" s="572"/>
      <c r="L1" s="572"/>
      <c r="M1" s="572"/>
      <c r="N1" s="572"/>
      <c r="O1" s="572"/>
      <c r="P1" s="572"/>
      <c r="Q1" s="572"/>
      <c r="R1" s="572"/>
      <c r="S1" s="572"/>
      <c r="T1" s="572"/>
      <c r="U1" s="572"/>
      <c r="V1" s="572"/>
      <c r="W1" s="572"/>
      <c r="X1" s="572"/>
    </row>
    <row r="2" spans="1:24" ht="16">
      <c r="A2" s="572"/>
      <c r="B2" s="573" t="s">
        <v>176</v>
      </c>
      <c r="C2" s="572"/>
      <c r="D2" s="572"/>
      <c r="E2" s="572"/>
      <c r="F2" s="572"/>
      <c r="G2" s="572"/>
      <c r="H2" s="572"/>
      <c r="I2" s="572"/>
      <c r="J2" s="572"/>
      <c r="K2" s="572"/>
      <c r="L2" s="572"/>
      <c r="M2" s="572"/>
      <c r="N2" s="572"/>
      <c r="O2" s="572"/>
      <c r="P2" s="572"/>
      <c r="Q2" s="572"/>
      <c r="R2" s="572"/>
      <c r="S2" s="572"/>
      <c r="T2" s="572"/>
      <c r="U2" s="572"/>
      <c r="V2" s="572"/>
      <c r="W2" s="572"/>
      <c r="X2" s="572"/>
    </row>
    <row r="3" spans="1:24" ht="16">
      <c r="A3" s="572"/>
      <c r="B3" s="572"/>
      <c r="C3" s="572"/>
      <c r="D3" s="572"/>
      <c r="E3" s="572"/>
      <c r="F3" s="572"/>
      <c r="G3" s="572"/>
      <c r="H3" s="572"/>
      <c r="I3" s="572"/>
      <c r="J3" s="572"/>
      <c r="K3" s="572"/>
      <c r="L3" s="572"/>
      <c r="M3" s="572"/>
      <c r="N3" s="572"/>
      <c r="O3" s="572"/>
      <c r="P3" s="572"/>
      <c r="Q3" s="572"/>
      <c r="R3" s="572"/>
      <c r="S3" s="572"/>
      <c r="T3" s="572"/>
      <c r="U3" s="572"/>
      <c r="V3" s="572"/>
      <c r="W3" s="572"/>
      <c r="X3" s="572"/>
    </row>
    <row r="4" spans="1:24" ht="16">
      <c r="A4" s="572"/>
      <c r="B4" s="572" t="s">
        <v>177</v>
      </c>
      <c r="C4" s="572"/>
      <c r="D4" s="572"/>
      <c r="E4" s="572"/>
      <c r="F4" s="572"/>
      <c r="G4" s="572"/>
      <c r="H4" s="572"/>
      <c r="I4" s="572"/>
      <c r="J4" s="572"/>
      <c r="K4" s="572"/>
      <c r="L4" s="572"/>
      <c r="M4" s="572"/>
      <c r="N4" s="572"/>
      <c r="O4" s="572"/>
      <c r="P4" s="572"/>
      <c r="Q4" s="572"/>
      <c r="R4" s="572"/>
      <c r="S4" s="572"/>
      <c r="T4" s="572"/>
      <c r="U4" s="572"/>
      <c r="V4" s="572"/>
      <c r="W4" s="572"/>
      <c r="X4" s="572"/>
    </row>
    <row r="5" spans="1:24" ht="16">
      <c r="A5" s="572"/>
      <c r="B5" s="572"/>
      <c r="C5" s="572"/>
      <c r="D5" s="572"/>
      <c r="E5" s="572"/>
      <c r="F5" s="572"/>
      <c r="G5" s="572"/>
      <c r="H5" s="572"/>
      <c r="I5" s="572"/>
      <c r="J5" s="572"/>
      <c r="K5" s="572"/>
      <c r="L5" s="572"/>
      <c r="M5" s="572"/>
      <c r="N5" s="572"/>
      <c r="O5" s="572"/>
      <c r="P5" s="572"/>
      <c r="Q5" s="572"/>
      <c r="R5" s="572"/>
      <c r="S5" s="572"/>
      <c r="T5" s="572"/>
      <c r="U5" s="572"/>
      <c r="V5" s="572"/>
      <c r="W5" s="572"/>
      <c r="X5" s="572"/>
    </row>
    <row r="6" spans="1:24" ht="16">
      <c r="A6" s="572"/>
      <c r="B6" s="572" t="s">
        <v>171</v>
      </c>
      <c r="C6" s="572"/>
      <c r="D6" s="572"/>
      <c r="E6" s="572"/>
      <c r="F6" s="572"/>
      <c r="G6" s="572"/>
      <c r="H6" s="572"/>
      <c r="I6" s="572"/>
      <c r="J6" s="572"/>
      <c r="K6" s="572"/>
      <c r="L6" s="572"/>
      <c r="M6" s="572"/>
      <c r="N6" s="572"/>
      <c r="O6" s="572"/>
      <c r="P6" s="572"/>
      <c r="Q6" s="572"/>
      <c r="R6" s="572"/>
      <c r="S6" s="572"/>
      <c r="T6" s="572"/>
      <c r="U6" s="572"/>
      <c r="V6" s="572"/>
      <c r="W6" s="572"/>
      <c r="X6" s="572"/>
    </row>
    <row r="7" spans="1:24" ht="16">
      <c r="A7" s="572"/>
      <c r="B7" s="572"/>
      <c r="C7" s="572"/>
      <c r="D7" s="572"/>
      <c r="E7" s="572"/>
      <c r="F7" s="572"/>
      <c r="G7" s="572"/>
      <c r="H7" s="572"/>
      <c r="I7" s="572"/>
      <c r="J7" s="572"/>
      <c r="K7" s="572"/>
      <c r="L7" s="572"/>
      <c r="M7" s="572"/>
      <c r="N7" s="572"/>
      <c r="O7" s="572"/>
      <c r="P7" s="572"/>
      <c r="Q7" s="572"/>
      <c r="R7" s="572"/>
      <c r="S7" s="572"/>
      <c r="T7" s="572"/>
      <c r="U7" s="572"/>
      <c r="V7" s="572"/>
      <c r="W7" s="572"/>
      <c r="X7" s="572"/>
    </row>
    <row r="8" spans="1:24" ht="16">
      <c r="A8" s="572"/>
      <c r="B8" s="574" t="s">
        <v>172</v>
      </c>
      <c r="C8" s="572"/>
      <c r="D8" s="572"/>
      <c r="E8" s="572"/>
      <c r="F8" s="572"/>
      <c r="G8" s="572"/>
      <c r="H8" s="572"/>
      <c r="I8" s="572"/>
      <c r="J8" s="572"/>
      <c r="K8" s="572"/>
      <c r="L8" s="572"/>
      <c r="M8" s="572"/>
      <c r="N8" s="572"/>
      <c r="O8" s="572"/>
      <c r="P8" s="572"/>
      <c r="Q8" s="572"/>
      <c r="R8" s="572"/>
      <c r="S8" s="572"/>
      <c r="T8" s="572"/>
      <c r="U8" s="572"/>
      <c r="V8" s="572"/>
      <c r="W8" s="572"/>
      <c r="X8" s="572"/>
    </row>
    <row r="9" spans="1:24" ht="16">
      <c r="A9" s="572"/>
      <c r="B9" s="575" t="s">
        <v>178</v>
      </c>
      <c r="C9" s="572"/>
      <c r="D9" s="572"/>
      <c r="E9" s="572"/>
      <c r="F9" s="572"/>
      <c r="G9" s="572"/>
      <c r="H9" s="572"/>
      <c r="I9" s="572"/>
      <c r="J9" s="572"/>
      <c r="K9" s="572"/>
      <c r="L9" s="572"/>
      <c r="M9" s="572"/>
      <c r="N9" s="572"/>
      <c r="O9" s="572"/>
      <c r="P9" s="572"/>
      <c r="Q9" s="572"/>
      <c r="R9" s="572"/>
      <c r="S9" s="572"/>
      <c r="T9" s="572"/>
      <c r="U9" s="572"/>
      <c r="V9" s="572"/>
      <c r="W9" s="572"/>
      <c r="X9" s="572"/>
    </row>
    <row r="10" spans="1:24" ht="1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row>
    <row r="11" spans="1:24" ht="16">
      <c r="A11" s="572"/>
      <c r="B11" s="574" t="s">
        <v>173</v>
      </c>
      <c r="C11" s="572"/>
      <c r="D11" s="572"/>
      <c r="E11" s="572"/>
      <c r="F11" s="572"/>
      <c r="G11" s="572"/>
      <c r="H11" s="572"/>
      <c r="I11" s="572"/>
      <c r="J11" s="572"/>
      <c r="K11" s="572"/>
      <c r="L11" s="572"/>
      <c r="M11" s="572"/>
      <c r="N11" s="572"/>
      <c r="O11" s="572"/>
      <c r="P11" s="572"/>
      <c r="Q11" s="572"/>
      <c r="R11" s="572"/>
      <c r="S11" s="572"/>
      <c r="T11" s="572"/>
      <c r="U11" s="572"/>
      <c r="V11" s="572"/>
      <c r="W11" s="572"/>
      <c r="X11" s="572"/>
    </row>
    <row r="12" spans="1:24" ht="16">
      <c r="A12" s="572"/>
      <c r="B12" s="575" t="s">
        <v>186</v>
      </c>
      <c r="C12" s="572"/>
      <c r="D12" s="572"/>
      <c r="E12" s="572"/>
      <c r="F12" s="572"/>
      <c r="G12" s="572"/>
      <c r="H12" s="572"/>
      <c r="I12" s="572"/>
      <c r="J12" s="572"/>
      <c r="K12" s="572"/>
      <c r="L12" s="572"/>
      <c r="M12" s="572"/>
      <c r="N12" s="572"/>
      <c r="O12" s="572"/>
      <c r="P12" s="572"/>
      <c r="Q12" s="572"/>
      <c r="R12" s="572"/>
      <c r="S12" s="572"/>
      <c r="T12" s="572"/>
      <c r="U12" s="572"/>
      <c r="V12" s="572"/>
      <c r="W12" s="572"/>
      <c r="X12" s="572"/>
    </row>
    <row r="13" spans="1:24" ht="16">
      <c r="A13" s="572"/>
      <c r="B13" s="575" t="s">
        <v>183</v>
      </c>
      <c r="C13" s="572"/>
      <c r="D13" s="572"/>
      <c r="E13" s="572"/>
      <c r="F13" s="572"/>
      <c r="G13" s="572"/>
      <c r="H13" s="572"/>
      <c r="I13" s="572"/>
      <c r="J13" s="572"/>
      <c r="K13" s="572"/>
      <c r="L13" s="572"/>
      <c r="M13" s="572"/>
      <c r="N13" s="572"/>
      <c r="O13" s="572"/>
      <c r="P13" s="572"/>
      <c r="Q13" s="572"/>
      <c r="R13" s="572"/>
      <c r="S13" s="572"/>
      <c r="T13" s="572"/>
      <c r="U13" s="572"/>
      <c r="V13" s="572"/>
      <c r="W13" s="572"/>
      <c r="X13" s="572"/>
    </row>
    <row r="14" spans="1:24" ht="16">
      <c r="A14" s="572"/>
      <c r="B14" s="577" t="s">
        <v>184</v>
      </c>
      <c r="C14" s="572"/>
      <c r="D14" s="572"/>
      <c r="E14" s="572"/>
      <c r="F14" s="572"/>
      <c r="G14" s="572"/>
      <c r="H14" s="572"/>
      <c r="I14" s="572"/>
      <c r="J14" s="572"/>
      <c r="L14" s="572"/>
      <c r="M14" s="572"/>
      <c r="N14" s="572"/>
      <c r="O14" s="576" t="s">
        <v>169</v>
      </c>
      <c r="P14" s="572"/>
      <c r="Q14" s="572"/>
      <c r="R14" s="572"/>
      <c r="S14" s="572"/>
      <c r="T14" s="572"/>
      <c r="U14" s="572"/>
      <c r="V14" s="572"/>
      <c r="W14" s="572"/>
      <c r="X14" s="572"/>
    </row>
    <row r="15" spans="1:24" ht="16">
      <c r="A15" s="572"/>
      <c r="B15" s="577" t="s">
        <v>185</v>
      </c>
      <c r="C15" s="572"/>
      <c r="D15" s="572"/>
      <c r="E15" s="572"/>
      <c r="F15" s="572"/>
      <c r="G15" s="572"/>
      <c r="H15" s="572"/>
      <c r="I15" s="572"/>
      <c r="J15" s="572"/>
      <c r="K15" s="572"/>
      <c r="L15" s="572"/>
      <c r="M15" s="572"/>
      <c r="N15" s="572"/>
      <c r="O15" s="572"/>
      <c r="P15" s="572"/>
      <c r="Q15" s="572"/>
      <c r="R15" s="572"/>
      <c r="S15" s="572"/>
      <c r="T15" s="572"/>
      <c r="U15" s="572"/>
      <c r="V15" s="572"/>
      <c r="W15" s="572"/>
      <c r="X15" s="572"/>
    </row>
    <row r="16" spans="1:24" ht="1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row>
    <row r="17" spans="1:24" ht="16">
      <c r="A17" s="572"/>
      <c r="B17" s="574" t="s">
        <v>170</v>
      </c>
      <c r="C17" s="572"/>
      <c r="D17" s="572"/>
      <c r="E17" s="572"/>
      <c r="F17" s="572"/>
      <c r="G17" s="572"/>
      <c r="H17" s="572"/>
      <c r="I17" s="572"/>
      <c r="J17" s="572"/>
      <c r="K17" s="572"/>
      <c r="L17" s="572"/>
      <c r="M17" s="572"/>
      <c r="N17" s="572"/>
      <c r="O17" s="572"/>
      <c r="P17" s="572"/>
      <c r="Q17" s="572"/>
      <c r="R17" s="572"/>
      <c r="S17" s="572"/>
      <c r="T17" s="572"/>
      <c r="U17" s="572"/>
      <c r="V17" s="572"/>
      <c r="W17" s="572"/>
      <c r="X17" s="572"/>
    </row>
    <row r="18" spans="1:24" ht="16">
      <c r="A18" s="572"/>
      <c r="B18" s="575" t="s">
        <v>179</v>
      </c>
      <c r="C18" s="572"/>
      <c r="D18" s="572"/>
      <c r="E18" s="572"/>
      <c r="F18" s="572"/>
      <c r="G18" s="572"/>
      <c r="H18" s="572"/>
      <c r="I18" s="572"/>
      <c r="J18" s="572"/>
      <c r="K18" s="572"/>
      <c r="L18" s="572"/>
      <c r="M18" s="572"/>
      <c r="N18" s="572"/>
      <c r="O18" s="572"/>
      <c r="P18" s="572"/>
      <c r="Q18" s="572"/>
      <c r="R18" s="572"/>
      <c r="S18" s="572"/>
      <c r="T18" s="572"/>
      <c r="U18" s="572"/>
      <c r="V18" s="572"/>
      <c r="W18" s="572"/>
      <c r="X18" s="572"/>
    </row>
    <row r="19" spans="1:24" ht="16">
      <c r="A19" s="572"/>
      <c r="B19" s="575"/>
      <c r="C19" s="572"/>
      <c r="D19" s="572"/>
      <c r="E19" s="572"/>
      <c r="F19" s="572"/>
      <c r="G19" s="572"/>
      <c r="H19" s="572"/>
      <c r="I19" s="572"/>
      <c r="J19" s="572"/>
      <c r="K19" s="572"/>
      <c r="L19" s="572"/>
      <c r="M19" s="572"/>
      <c r="N19" s="572"/>
      <c r="O19" s="572"/>
      <c r="P19" s="572"/>
      <c r="Q19" s="572"/>
      <c r="R19" s="572"/>
      <c r="S19" s="572"/>
      <c r="T19" s="572"/>
      <c r="U19" s="572"/>
      <c r="V19" s="572"/>
      <c r="W19" s="572"/>
      <c r="X19" s="572"/>
    </row>
    <row r="20" spans="1:24" ht="16">
      <c r="A20" s="572"/>
      <c r="B20" s="574" t="s">
        <v>174</v>
      </c>
      <c r="C20" s="572"/>
      <c r="D20" s="572"/>
      <c r="E20" s="572"/>
      <c r="F20" s="572"/>
      <c r="G20" s="572"/>
      <c r="H20" s="572"/>
      <c r="I20" s="572"/>
      <c r="J20" s="572"/>
      <c r="K20" s="572"/>
      <c r="L20" s="572"/>
      <c r="M20" s="572"/>
      <c r="N20" s="572"/>
      <c r="O20" s="572"/>
      <c r="P20" s="572"/>
      <c r="Q20" s="572"/>
      <c r="R20" s="572"/>
      <c r="S20" s="572"/>
      <c r="T20" s="572"/>
      <c r="U20" s="572"/>
      <c r="V20" s="572"/>
      <c r="W20" s="572"/>
      <c r="X20" s="572"/>
    </row>
    <row r="21" spans="1:24" ht="16">
      <c r="A21" s="572"/>
      <c r="B21" s="575" t="s">
        <v>180</v>
      </c>
      <c r="C21" s="572"/>
      <c r="D21" s="572"/>
      <c r="E21" s="572"/>
      <c r="F21" s="572"/>
      <c r="G21" s="572"/>
      <c r="H21" s="572"/>
      <c r="I21" s="572"/>
      <c r="J21" s="572"/>
      <c r="K21" s="572"/>
      <c r="L21" s="572"/>
      <c r="M21" s="572"/>
      <c r="N21" s="572"/>
      <c r="O21" s="572"/>
      <c r="P21" s="572"/>
      <c r="Q21" s="572"/>
      <c r="R21" s="572"/>
      <c r="S21" s="572"/>
      <c r="T21" s="572"/>
      <c r="U21" s="572"/>
      <c r="V21" s="572"/>
      <c r="W21" s="572"/>
      <c r="X21" s="572"/>
    </row>
    <row r="22" spans="1:24" ht="1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row>
    <row r="23" spans="1:24" ht="16">
      <c r="A23" s="572"/>
      <c r="B23" s="572" t="s">
        <v>175</v>
      </c>
      <c r="C23" s="572"/>
      <c r="D23" s="572"/>
      <c r="E23" s="572"/>
      <c r="F23" s="572"/>
      <c r="G23" s="572"/>
      <c r="H23" s="572"/>
      <c r="I23" s="572"/>
      <c r="J23" s="572"/>
      <c r="K23" s="572"/>
      <c r="L23" s="572"/>
      <c r="M23" s="572"/>
      <c r="N23" s="572"/>
      <c r="O23" s="572"/>
      <c r="P23" s="572"/>
      <c r="Q23" s="572"/>
      <c r="R23" s="572"/>
      <c r="S23" s="572"/>
      <c r="T23" s="572"/>
      <c r="U23" s="572"/>
      <c r="V23" s="572"/>
      <c r="W23" s="572"/>
      <c r="X23" s="572"/>
    </row>
    <row r="24" spans="1:24" ht="1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row>
    <row r="25" spans="1:24" ht="1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row>
    <row r="26" spans="1:24" ht="1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row>
    <row r="27" spans="1:24" ht="16">
      <c r="A27" s="572"/>
      <c r="B27" s="572"/>
      <c r="C27" s="572"/>
      <c r="D27" s="572"/>
      <c r="E27" s="572"/>
      <c r="F27" s="572"/>
      <c r="G27" s="572"/>
      <c r="H27" s="572"/>
      <c r="I27" s="572"/>
      <c r="J27" s="572"/>
      <c r="K27" s="572"/>
      <c r="L27" s="572"/>
      <c r="M27" s="572"/>
      <c r="N27" s="572"/>
      <c r="O27" s="572"/>
      <c r="P27" s="572"/>
      <c r="Q27" s="572"/>
      <c r="R27" s="572"/>
      <c r="S27" s="572"/>
      <c r="T27" s="572"/>
      <c r="U27" s="572"/>
      <c r="V27" s="572"/>
      <c r="W27" s="572"/>
      <c r="X27" s="572"/>
    </row>
    <row r="28" spans="1:24" ht="1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row>
    <row r="29" spans="1:24" ht="1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row>
    <row r="30" spans="1:24" ht="1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row>
    <row r="31" spans="1:24" ht="1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row>
    <row r="32" spans="1:24" ht="1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row>
    <row r="33" spans="1:24" ht="1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row>
    <row r="34" spans="1:24" ht="1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row>
    <row r="35" spans="1:24" ht="1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row>
    <row r="36" spans="1:24" ht="1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row>
    <row r="37" spans="1:24" ht="1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row>
    <row r="38" spans="1:24" ht="1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row>
    <row r="39" spans="1:24" ht="1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row>
    <row r="40" spans="1:24" ht="1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row>
    <row r="41" spans="1:24" ht="16">
      <c r="A41" s="572"/>
      <c r="B41" s="572"/>
      <c r="C41" s="572"/>
      <c r="D41" s="572"/>
      <c r="E41" s="572"/>
      <c r="F41" s="572"/>
      <c r="G41" s="572"/>
      <c r="H41" s="572"/>
      <c r="I41" s="572"/>
      <c r="J41" s="572"/>
      <c r="K41" s="572"/>
      <c r="L41" s="572"/>
      <c r="M41" s="572"/>
      <c r="N41" s="572"/>
      <c r="O41" s="572"/>
      <c r="P41" s="572"/>
      <c r="Q41" s="572"/>
      <c r="R41" s="572"/>
      <c r="S41" s="572"/>
      <c r="T41" s="572"/>
      <c r="U41" s="572"/>
      <c r="V41" s="572"/>
      <c r="W41" s="572"/>
      <c r="X41" s="572"/>
    </row>
    <row r="42" spans="1:24" ht="16">
      <c r="A42" s="572"/>
      <c r="B42" s="572"/>
      <c r="C42" s="572"/>
      <c r="D42" s="572"/>
      <c r="E42" s="572"/>
      <c r="F42" s="572"/>
      <c r="G42" s="572"/>
      <c r="H42" s="572"/>
      <c r="I42" s="572"/>
      <c r="J42" s="572"/>
      <c r="K42" s="572"/>
      <c r="L42" s="572"/>
      <c r="M42" s="572"/>
      <c r="N42" s="572"/>
      <c r="O42" s="572"/>
      <c r="P42" s="572"/>
      <c r="Q42" s="572"/>
      <c r="R42" s="572"/>
      <c r="S42" s="572"/>
      <c r="T42" s="572"/>
      <c r="U42" s="572"/>
      <c r="V42" s="572"/>
      <c r="W42" s="572"/>
      <c r="X42" s="572"/>
    </row>
    <row r="43" spans="1:24" ht="16">
      <c r="A43" s="572"/>
      <c r="B43" s="572"/>
      <c r="C43" s="572"/>
      <c r="D43" s="572"/>
      <c r="E43" s="572"/>
      <c r="F43" s="572"/>
      <c r="G43" s="572"/>
      <c r="H43" s="572"/>
      <c r="I43" s="572"/>
      <c r="J43" s="572"/>
      <c r="K43" s="572"/>
      <c r="L43" s="572"/>
      <c r="M43" s="572"/>
      <c r="N43" s="572"/>
      <c r="O43" s="572"/>
      <c r="P43" s="572"/>
      <c r="Q43" s="572"/>
      <c r="R43" s="572"/>
      <c r="S43" s="572"/>
      <c r="T43" s="572"/>
      <c r="U43" s="572"/>
      <c r="V43" s="572"/>
      <c r="W43" s="572"/>
      <c r="X43" s="572"/>
    </row>
    <row r="44" spans="1:24" ht="16">
      <c r="A44" s="572"/>
      <c r="B44" s="572"/>
      <c r="C44" s="572"/>
      <c r="D44" s="572"/>
      <c r="E44" s="572"/>
      <c r="F44" s="572"/>
      <c r="G44" s="572"/>
      <c r="H44" s="572"/>
      <c r="I44" s="572"/>
      <c r="J44" s="572"/>
      <c r="K44" s="572"/>
      <c r="L44" s="572"/>
      <c r="M44" s="572"/>
      <c r="N44" s="572"/>
      <c r="O44" s="572"/>
      <c r="P44" s="572"/>
      <c r="Q44" s="572"/>
      <c r="R44" s="572"/>
      <c r="S44" s="572"/>
      <c r="T44" s="572"/>
      <c r="U44" s="572"/>
      <c r="V44" s="572"/>
      <c r="W44" s="572"/>
      <c r="X44" s="572"/>
    </row>
    <row r="45" spans="1:24" ht="16">
      <c r="A45" s="572"/>
      <c r="B45" s="572"/>
      <c r="C45" s="572"/>
      <c r="D45" s="572"/>
      <c r="E45" s="572"/>
      <c r="F45" s="572"/>
      <c r="G45" s="572"/>
      <c r="H45" s="572"/>
      <c r="I45" s="572"/>
      <c r="J45" s="572"/>
      <c r="K45" s="572"/>
      <c r="L45" s="572"/>
      <c r="M45" s="572"/>
      <c r="N45" s="572"/>
      <c r="O45" s="572"/>
      <c r="P45" s="572"/>
      <c r="Q45" s="572"/>
      <c r="R45" s="572"/>
      <c r="S45" s="572"/>
      <c r="T45" s="572"/>
      <c r="U45" s="572"/>
      <c r="V45" s="572"/>
      <c r="W45" s="572"/>
      <c r="X45" s="572"/>
    </row>
    <row r="46" spans="1:24" ht="16">
      <c r="A46" s="572"/>
      <c r="B46" s="572"/>
      <c r="C46" s="572"/>
      <c r="D46" s="572"/>
      <c r="E46" s="572"/>
      <c r="F46" s="572"/>
      <c r="G46" s="572"/>
      <c r="H46" s="572"/>
      <c r="I46" s="572"/>
      <c r="J46" s="572"/>
      <c r="K46" s="572"/>
      <c r="L46" s="572"/>
      <c r="M46" s="572"/>
      <c r="N46" s="572"/>
      <c r="O46" s="572"/>
      <c r="P46" s="572"/>
      <c r="Q46" s="572"/>
      <c r="R46" s="572"/>
      <c r="S46" s="572"/>
      <c r="T46" s="572"/>
      <c r="U46" s="572"/>
      <c r="V46" s="572"/>
      <c r="W46" s="572"/>
      <c r="X46" s="572"/>
    </row>
    <row r="47" spans="1:24" ht="16">
      <c r="A47" s="572"/>
      <c r="B47" s="572"/>
      <c r="C47" s="572"/>
      <c r="D47" s="572"/>
      <c r="E47" s="572"/>
      <c r="F47" s="572"/>
      <c r="G47" s="572"/>
      <c r="H47" s="572"/>
      <c r="I47" s="572"/>
      <c r="J47" s="572"/>
      <c r="K47" s="572"/>
      <c r="L47" s="572"/>
      <c r="M47" s="572"/>
      <c r="N47" s="572"/>
      <c r="O47" s="572"/>
      <c r="P47" s="572"/>
      <c r="Q47" s="572"/>
      <c r="R47" s="572"/>
      <c r="S47" s="572"/>
      <c r="T47" s="572"/>
      <c r="U47" s="572"/>
      <c r="V47" s="572"/>
      <c r="W47" s="572"/>
      <c r="X47" s="572"/>
    </row>
    <row r="48" spans="1:24" ht="16">
      <c r="A48" s="572"/>
      <c r="B48" s="572"/>
      <c r="C48" s="572"/>
      <c r="D48" s="572"/>
      <c r="E48" s="572"/>
      <c r="F48" s="572"/>
      <c r="G48" s="572"/>
      <c r="H48" s="572"/>
      <c r="I48" s="572"/>
      <c r="J48" s="572"/>
      <c r="K48" s="572"/>
      <c r="L48" s="572"/>
      <c r="M48" s="572"/>
      <c r="N48" s="572"/>
      <c r="O48" s="572"/>
      <c r="P48" s="572"/>
      <c r="Q48" s="572"/>
      <c r="R48" s="572"/>
      <c r="S48" s="572"/>
      <c r="T48" s="572"/>
      <c r="U48" s="572"/>
      <c r="V48" s="572"/>
      <c r="W48" s="572"/>
      <c r="X48" s="572"/>
    </row>
    <row r="49" spans="1:24" ht="16">
      <c r="A49" s="572"/>
      <c r="B49" s="572"/>
      <c r="C49" s="572"/>
      <c r="D49" s="572"/>
      <c r="E49" s="572"/>
      <c r="F49" s="572"/>
      <c r="G49" s="572"/>
      <c r="H49" s="572"/>
      <c r="I49" s="572"/>
      <c r="J49" s="572"/>
      <c r="K49" s="572"/>
      <c r="L49" s="572"/>
      <c r="M49" s="572"/>
      <c r="N49" s="572"/>
      <c r="O49" s="572"/>
      <c r="P49" s="572"/>
      <c r="Q49" s="572"/>
      <c r="R49" s="572"/>
      <c r="S49" s="572"/>
      <c r="T49" s="572"/>
      <c r="U49" s="572"/>
      <c r="V49" s="572"/>
      <c r="W49" s="572"/>
      <c r="X49" s="572"/>
    </row>
    <row r="50" spans="1:24" ht="16">
      <c r="A50" s="572"/>
      <c r="B50" s="572"/>
      <c r="C50" s="572"/>
      <c r="D50" s="572"/>
      <c r="E50" s="572"/>
      <c r="F50" s="572"/>
      <c r="G50" s="572"/>
      <c r="H50" s="572"/>
      <c r="I50" s="572"/>
      <c r="J50" s="572"/>
      <c r="K50" s="572"/>
      <c r="L50" s="572"/>
      <c r="M50" s="572"/>
      <c r="N50" s="572"/>
      <c r="O50" s="572"/>
      <c r="P50" s="572"/>
      <c r="Q50" s="572"/>
      <c r="R50" s="572"/>
      <c r="S50" s="572"/>
      <c r="T50" s="572"/>
      <c r="U50" s="572"/>
      <c r="V50" s="572"/>
      <c r="W50" s="572"/>
      <c r="X50" s="572"/>
    </row>
    <row r="51" spans="1:24" ht="16">
      <c r="A51" s="572"/>
      <c r="B51" s="572"/>
      <c r="C51" s="572"/>
      <c r="D51" s="572"/>
      <c r="E51" s="572"/>
      <c r="F51" s="572"/>
      <c r="G51" s="572"/>
      <c r="H51" s="572"/>
      <c r="I51" s="572"/>
      <c r="J51" s="572"/>
      <c r="K51" s="572"/>
      <c r="L51" s="572"/>
      <c r="M51" s="572"/>
      <c r="N51" s="572"/>
      <c r="O51" s="572"/>
      <c r="P51" s="572"/>
      <c r="Q51" s="572"/>
      <c r="R51" s="572"/>
      <c r="S51" s="572"/>
      <c r="T51" s="572"/>
      <c r="U51" s="572"/>
      <c r="V51" s="572"/>
      <c r="W51" s="572"/>
      <c r="X51" s="572"/>
    </row>
    <row r="52" spans="1:24" ht="16">
      <c r="A52" s="572"/>
      <c r="B52" s="572"/>
      <c r="C52" s="572"/>
      <c r="D52" s="572"/>
      <c r="E52" s="572"/>
      <c r="F52" s="572"/>
      <c r="G52" s="572"/>
      <c r="H52" s="572"/>
      <c r="I52" s="572"/>
      <c r="J52" s="572"/>
      <c r="K52" s="572"/>
      <c r="L52" s="572"/>
      <c r="M52" s="572"/>
      <c r="N52" s="572"/>
      <c r="O52" s="572"/>
      <c r="P52" s="572"/>
      <c r="Q52" s="572"/>
      <c r="R52" s="572"/>
      <c r="S52" s="572"/>
      <c r="T52" s="572"/>
      <c r="U52" s="572"/>
      <c r="V52" s="572"/>
      <c r="W52" s="572"/>
      <c r="X52" s="572"/>
    </row>
    <row r="53" spans="1:24" ht="16">
      <c r="A53" s="572"/>
      <c r="B53" s="572"/>
      <c r="C53" s="572"/>
      <c r="D53" s="572"/>
      <c r="E53" s="572"/>
      <c r="F53" s="572"/>
      <c r="G53" s="572"/>
      <c r="H53" s="572"/>
      <c r="I53" s="572"/>
      <c r="J53" s="572"/>
      <c r="K53" s="572"/>
      <c r="L53" s="572"/>
      <c r="M53" s="572"/>
      <c r="N53" s="572"/>
      <c r="O53" s="572"/>
      <c r="P53" s="572"/>
      <c r="Q53" s="572"/>
      <c r="R53" s="572"/>
      <c r="S53" s="572"/>
      <c r="T53" s="572"/>
      <c r="U53" s="572"/>
      <c r="V53" s="572"/>
      <c r="W53" s="572"/>
      <c r="X53" s="572"/>
    </row>
    <row r="54" spans="1:24" ht="16">
      <c r="A54" s="572"/>
      <c r="B54" s="572"/>
      <c r="C54" s="572"/>
      <c r="D54" s="572"/>
      <c r="E54" s="572"/>
      <c r="F54" s="572"/>
      <c r="G54" s="572"/>
      <c r="H54" s="572"/>
      <c r="I54" s="572"/>
      <c r="J54" s="572"/>
      <c r="K54" s="572"/>
      <c r="L54" s="572"/>
      <c r="M54" s="572"/>
      <c r="N54" s="572"/>
      <c r="O54" s="572"/>
      <c r="P54" s="572"/>
      <c r="Q54" s="572"/>
      <c r="R54" s="572"/>
      <c r="S54" s="572"/>
      <c r="T54" s="572"/>
      <c r="U54" s="572"/>
      <c r="V54" s="572"/>
      <c r="W54" s="572"/>
      <c r="X54" s="572"/>
    </row>
    <row r="55" spans="1:24" ht="16">
      <c r="A55" s="572"/>
      <c r="B55" s="572"/>
      <c r="C55" s="572"/>
      <c r="D55" s="572"/>
      <c r="E55" s="572"/>
      <c r="F55" s="572"/>
      <c r="G55" s="572"/>
      <c r="H55" s="572"/>
      <c r="I55" s="572"/>
      <c r="J55" s="572"/>
      <c r="K55" s="572"/>
      <c r="L55" s="572"/>
      <c r="M55" s="572"/>
      <c r="N55" s="572"/>
      <c r="O55" s="572"/>
      <c r="P55" s="572"/>
      <c r="Q55" s="572"/>
      <c r="R55" s="572"/>
      <c r="S55" s="572"/>
      <c r="T55" s="572"/>
      <c r="U55" s="572"/>
      <c r="V55" s="572"/>
      <c r="W55" s="572"/>
      <c r="X55" s="572"/>
    </row>
    <row r="56" spans="1:24" ht="16">
      <c r="A56" s="572"/>
      <c r="B56" s="572"/>
      <c r="C56" s="572"/>
      <c r="D56" s="572"/>
      <c r="E56" s="572"/>
      <c r="F56" s="572"/>
      <c r="G56" s="572"/>
      <c r="H56" s="572"/>
      <c r="I56" s="572"/>
      <c r="J56" s="572"/>
      <c r="K56" s="572"/>
      <c r="L56" s="572"/>
      <c r="M56" s="572"/>
      <c r="N56" s="572"/>
      <c r="O56" s="572"/>
      <c r="P56" s="572"/>
      <c r="Q56" s="572"/>
      <c r="R56" s="572"/>
      <c r="S56" s="572"/>
      <c r="T56" s="572"/>
      <c r="U56" s="572"/>
      <c r="V56" s="572"/>
      <c r="W56" s="572"/>
      <c r="X56" s="572"/>
    </row>
    <row r="57" spans="1:24" ht="16">
      <c r="A57" s="572"/>
      <c r="B57" s="572"/>
      <c r="C57" s="572"/>
      <c r="D57" s="572"/>
      <c r="E57" s="572"/>
      <c r="F57" s="572"/>
      <c r="G57" s="572"/>
      <c r="H57" s="572"/>
      <c r="I57" s="572"/>
      <c r="J57" s="572"/>
      <c r="K57" s="572"/>
      <c r="L57" s="572"/>
      <c r="M57" s="572"/>
      <c r="N57" s="572"/>
      <c r="O57" s="572"/>
      <c r="P57" s="572"/>
      <c r="Q57" s="572"/>
      <c r="R57" s="572"/>
      <c r="S57" s="572"/>
      <c r="T57" s="572"/>
      <c r="U57" s="572"/>
      <c r="V57" s="572"/>
      <c r="W57" s="572"/>
      <c r="X57" s="572"/>
    </row>
    <row r="58" spans="1:24" ht="16">
      <c r="A58" s="572"/>
      <c r="B58" s="572"/>
      <c r="C58" s="572"/>
      <c r="D58" s="572"/>
      <c r="E58" s="572"/>
      <c r="F58" s="572"/>
      <c r="G58" s="572"/>
      <c r="H58" s="572"/>
      <c r="I58" s="572"/>
      <c r="J58" s="572"/>
      <c r="K58" s="572"/>
      <c r="L58" s="572"/>
      <c r="M58" s="572"/>
      <c r="N58" s="572"/>
      <c r="O58" s="572"/>
      <c r="P58" s="572"/>
      <c r="Q58" s="572"/>
      <c r="R58" s="572"/>
      <c r="S58" s="572"/>
      <c r="T58" s="572"/>
      <c r="U58" s="572"/>
      <c r="V58" s="572"/>
      <c r="W58" s="572"/>
      <c r="X58" s="572"/>
    </row>
    <row r="59" spans="1:24" ht="16">
      <c r="A59" s="572"/>
      <c r="B59" s="572"/>
      <c r="C59" s="572"/>
      <c r="D59" s="572"/>
      <c r="E59" s="572"/>
      <c r="F59" s="572"/>
      <c r="G59" s="572"/>
      <c r="H59" s="572"/>
      <c r="I59" s="572"/>
      <c r="J59" s="572"/>
      <c r="K59" s="572"/>
      <c r="L59" s="572"/>
      <c r="M59" s="572"/>
      <c r="N59" s="572"/>
      <c r="O59" s="572"/>
      <c r="P59" s="572"/>
      <c r="Q59" s="572"/>
      <c r="R59" s="572"/>
      <c r="S59" s="572"/>
      <c r="T59" s="572"/>
      <c r="U59" s="572"/>
      <c r="V59" s="572"/>
      <c r="W59" s="572"/>
      <c r="X59" s="572"/>
    </row>
    <row r="60" spans="1:24" ht="16">
      <c r="A60" s="572"/>
      <c r="B60" s="572"/>
      <c r="C60" s="572"/>
      <c r="D60" s="572"/>
      <c r="E60" s="572"/>
      <c r="F60" s="572"/>
      <c r="G60" s="572"/>
      <c r="H60" s="572"/>
      <c r="I60" s="572"/>
      <c r="J60" s="572"/>
      <c r="K60" s="572"/>
      <c r="L60" s="572"/>
      <c r="M60" s="572"/>
      <c r="N60" s="572"/>
      <c r="O60" s="572"/>
      <c r="P60" s="572"/>
      <c r="Q60" s="572"/>
      <c r="R60" s="572"/>
      <c r="S60" s="572"/>
      <c r="T60" s="572"/>
      <c r="U60" s="572"/>
      <c r="V60" s="572"/>
      <c r="W60" s="572"/>
      <c r="X60" s="572"/>
    </row>
    <row r="61" spans="1:24" ht="16">
      <c r="A61" s="572"/>
      <c r="B61" s="572"/>
      <c r="C61" s="572"/>
      <c r="D61" s="572"/>
      <c r="E61" s="572"/>
      <c r="F61" s="572"/>
      <c r="G61" s="572"/>
      <c r="H61" s="572"/>
      <c r="I61" s="572"/>
      <c r="J61" s="572"/>
      <c r="K61" s="572"/>
      <c r="L61" s="572"/>
      <c r="M61" s="572"/>
      <c r="N61" s="572"/>
      <c r="O61" s="572"/>
      <c r="P61" s="572"/>
      <c r="Q61" s="572"/>
      <c r="R61" s="572"/>
      <c r="S61" s="572"/>
      <c r="T61" s="572"/>
      <c r="U61" s="572"/>
      <c r="V61" s="572"/>
      <c r="W61" s="572"/>
      <c r="X61" s="572"/>
    </row>
    <row r="62" spans="1:24" ht="16">
      <c r="A62" s="572"/>
      <c r="B62" s="572"/>
      <c r="C62" s="572"/>
      <c r="D62" s="572"/>
      <c r="E62" s="572"/>
      <c r="F62" s="572"/>
      <c r="G62" s="572"/>
      <c r="H62" s="572"/>
      <c r="I62" s="572"/>
      <c r="J62" s="572"/>
      <c r="K62" s="572"/>
      <c r="L62" s="572"/>
      <c r="M62" s="572"/>
      <c r="N62" s="572"/>
      <c r="O62" s="572"/>
      <c r="P62" s="572"/>
      <c r="Q62" s="572"/>
      <c r="R62" s="572"/>
      <c r="S62" s="572"/>
      <c r="T62" s="572"/>
      <c r="U62" s="572"/>
      <c r="V62" s="572"/>
      <c r="W62" s="572"/>
      <c r="X62" s="572"/>
    </row>
    <row r="63" spans="1:24" ht="16">
      <c r="A63" s="572"/>
      <c r="B63" s="572"/>
      <c r="C63" s="572"/>
      <c r="D63" s="572"/>
      <c r="E63" s="572"/>
      <c r="F63" s="572"/>
      <c r="G63" s="572"/>
      <c r="H63" s="572"/>
      <c r="I63" s="572"/>
      <c r="J63" s="572"/>
      <c r="K63" s="572"/>
      <c r="L63" s="572"/>
      <c r="M63" s="572"/>
      <c r="N63" s="572"/>
      <c r="O63" s="572"/>
      <c r="P63" s="572"/>
      <c r="Q63" s="572"/>
      <c r="R63" s="572"/>
      <c r="S63" s="572"/>
      <c r="T63" s="572"/>
      <c r="U63" s="572"/>
      <c r="V63" s="572"/>
      <c r="W63" s="572"/>
      <c r="X63" s="572"/>
    </row>
    <row r="64" spans="1:24" ht="16">
      <c r="A64" s="572"/>
      <c r="B64" s="572"/>
      <c r="C64" s="572"/>
      <c r="D64" s="572"/>
      <c r="E64" s="572"/>
      <c r="F64" s="572"/>
      <c r="G64" s="572"/>
      <c r="H64" s="572"/>
      <c r="I64" s="572"/>
      <c r="J64" s="572"/>
      <c r="K64" s="572"/>
      <c r="L64" s="572"/>
      <c r="M64" s="572"/>
      <c r="N64" s="572"/>
      <c r="O64" s="572"/>
      <c r="P64" s="572"/>
      <c r="Q64" s="572"/>
      <c r="R64" s="572"/>
      <c r="S64" s="572"/>
      <c r="T64" s="572"/>
      <c r="U64" s="572"/>
      <c r="V64" s="572"/>
      <c r="W64" s="572"/>
      <c r="X64" s="572"/>
    </row>
    <row r="65" spans="1:24" ht="16">
      <c r="A65" s="572"/>
      <c r="B65" s="572"/>
      <c r="C65" s="572"/>
      <c r="D65" s="572"/>
      <c r="E65" s="572"/>
      <c r="F65" s="572"/>
      <c r="G65" s="572"/>
      <c r="H65" s="572"/>
      <c r="I65" s="572"/>
      <c r="J65" s="572"/>
      <c r="K65" s="572"/>
      <c r="L65" s="572"/>
      <c r="M65" s="572"/>
      <c r="N65" s="572"/>
      <c r="O65" s="572"/>
      <c r="P65" s="572"/>
      <c r="Q65" s="572"/>
      <c r="R65" s="572"/>
      <c r="S65" s="572"/>
      <c r="T65" s="572"/>
      <c r="U65" s="572"/>
      <c r="V65" s="572"/>
      <c r="W65" s="572"/>
      <c r="X65" s="572"/>
    </row>
    <row r="66" spans="1:24" ht="16">
      <c r="A66" s="572"/>
      <c r="B66" s="572"/>
      <c r="C66" s="572"/>
      <c r="D66" s="572"/>
      <c r="E66" s="572"/>
      <c r="F66" s="572"/>
      <c r="G66" s="572"/>
      <c r="H66" s="572"/>
      <c r="I66" s="572"/>
      <c r="J66" s="572"/>
      <c r="K66" s="572"/>
      <c r="L66" s="572"/>
      <c r="M66" s="572"/>
      <c r="N66" s="572"/>
      <c r="O66" s="572"/>
      <c r="P66" s="572"/>
      <c r="Q66" s="572"/>
      <c r="R66" s="572"/>
      <c r="S66" s="572"/>
      <c r="T66" s="572"/>
      <c r="U66" s="572"/>
      <c r="V66" s="572"/>
      <c r="W66" s="572"/>
      <c r="X66" s="572"/>
    </row>
    <row r="67" spans="1:24" ht="16">
      <c r="A67" s="572"/>
      <c r="B67" s="572"/>
      <c r="C67" s="572"/>
      <c r="D67" s="572"/>
      <c r="E67" s="572"/>
      <c r="F67" s="572"/>
      <c r="G67" s="572"/>
      <c r="H67" s="572"/>
      <c r="I67" s="572"/>
      <c r="J67" s="572"/>
      <c r="K67" s="572"/>
      <c r="L67" s="572"/>
      <c r="M67" s="572"/>
      <c r="N67" s="572"/>
      <c r="O67" s="572"/>
      <c r="P67" s="572"/>
      <c r="Q67" s="572"/>
      <c r="R67" s="572"/>
      <c r="S67" s="572"/>
      <c r="T67" s="572"/>
      <c r="U67" s="572"/>
      <c r="V67" s="572"/>
      <c r="W67" s="572"/>
      <c r="X67" s="572"/>
    </row>
    <row r="68" spans="1:24" ht="16">
      <c r="A68" s="572"/>
      <c r="B68" s="572"/>
      <c r="C68" s="572"/>
      <c r="D68" s="572"/>
      <c r="E68" s="572"/>
      <c r="F68" s="572"/>
      <c r="G68" s="572"/>
      <c r="H68" s="572"/>
      <c r="I68" s="572"/>
      <c r="J68" s="572"/>
      <c r="K68" s="572"/>
      <c r="L68" s="572"/>
      <c r="M68" s="572"/>
      <c r="N68" s="572"/>
      <c r="O68" s="572"/>
      <c r="P68" s="572"/>
      <c r="Q68" s="572"/>
      <c r="R68" s="572"/>
      <c r="S68" s="572"/>
      <c r="T68" s="572"/>
      <c r="U68" s="572"/>
      <c r="V68" s="572"/>
      <c r="W68" s="572"/>
      <c r="X68" s="572"/>
    </row>
    <row r="69" spans="1:24" ht="16">
      <c r="A69" s="572"/>
      <c r="B69" s="572"/>
      <c r="C69" s="572"/>
      <c r="D69" s="572"/>
      <c r="E69" s="572"/>
      <c r="F69" s="572"/>
      <c r="G69" s="572"/>
      <c r="H69" s="572"/>
      <c r="I69" s="572"/>
      <c r="J69" s="572"/>
      <c r="K69" s="572"/>
      <c r="L69" s="572"/>
      <c r="M69" s="572"/>
      <c r="N69" s="572"/>
      <c r="O69" s="572"/>
      <c r="P69" s="572"/>
      <c r="Q69" s="572"/>
      <c r="R69" s="572"/>
      <c r="S69" s="572"/>
      <c r="T69" s="572"/>
      <c r="U69" s="572"/>
      <c r="V69" s="572"/>
      <c r="W69" s="572"/>
      <c r="X69" s="572"/>
    </row>
    <row r="70" spans="1:24" ht="16">
      <c r="A70" s="572"/>
      <c r="B70" s="572"/>
      <c r="C70" s="572"/>
      <c r="D70" s="572"/>
      <c r="E70" s="572"/>
      <c r="F70" s="572"/>
      <c r="G70" s="572"/>
      <c r="H70" s="572"/>
      <c r="I70" s="572"/>
      <c r="J70" s="572"/>
      <c r="K70" s="572"/>
      <c r="L70" s="572"/>
      <c r="M70" s="572"/>
      <c r="N70" s="572"/>
      <c r="O70" s="572"/>
      <c r="P70" s="572"/>
      <c r="Q70" s="572"/>
      <c r="R70" s="572"/>
      <c r="S70" s="572"/>
      <c r="T70" s="572"/>
      <c r="U70" s="572"/>
      <c r="V70" s="572"/>
      <c r="W70" s="572"/>
      <c r="X70" s="572"/>
    </row>
    <row r="71" spans="1:24" ht="16">
      <c r="A71" s="572"/>
      <c r="B71" s="572"/>
      <c r="C71" s="572"/>
      <c r="D71" s="572"/>
      <c r="E71" s="572"/>
      <c r="F71" s="572"/>
      <c r="G71" s="572"/>
      <c r="H71" s="572"/>
      <c r="I71" s="572"/>
      <c r="J71" s="572"/>
      <c r="K71" s="572"/>
      <c r="L71" s="572"/>
      <c r="M71" s="572"/>
      <c r="N71" s="572"/>
      <c r="O71" s="572"/>
      <c r="P71" s="572"/>
      <c r="Q71" s="572"/>
      <c r="R71" s="572"/>
      <c r="S71" s="572"/>
      <c r="T71" s="572"/>
      <c r="U71" s="572"/>
      <c r="V71" s="572"/>
      <c r="W71" s="572"/>
      <c r="X71" s="572"/>
    </row>
    <row r="72" spans="1:24" ht="16">
      <c r="A72" s="572"/>
      <c r="B72" s="572"/>
      <c r="C72" s="572"/>
      <c r="D72" s="572"/>
      <c r="E72" s="572"/>
      <c r="F72" s="572"/>
      <c r="G72" s="572"/>
      <c r="H72" s="572"/>
      <c r="I72" s="572"/>
      <c r="J72" s="572"/>
      <c r="K72" s="572"/>
      <c r="L72" s="572"/>
      <c r="M72" s="572"/>
      <c r="N72" s="572"/>
      <c r="O72" s="572"/>
      <c r="P72" s="572"/>
      <c r="Q72" s="572"/>
      <c r="R72" s="572"/>
      <c r="S72" s="572"/>
      <c r="T72" s="572"/>
      <c r="U72" s="572"/>
      <c r="V72" s="572"/>
      <c r="W72" s="572"/>
      <c r="X72" s="572"/>
    </row>
    <row r="73" spans="1:24" ht="16">
      <c r="A73" s="572"/>
      <c r="B73" s="572"/>
      <c r="C73" s="572"/>
      <c r="D73" s="572"/>
      <c r="E73" s="572"/>
      <c r="F73" s="572"/>
      <c r="G73" s="572"/>
      <c r="H73" s="572"/>
      <c r="I73" s="572"/>
      <c r="J73" s="572"/>
      <c r="K73" s="572"/>
      <c r="L73" s="572"/>
      <c r="M73" s="572"/>
      <c r="N73" s="572"/>
      <c r="O73" s="572"/>
      <c r="P73" s="572"/>
      <c r="Q73" s="572"/>
      <c r="R73" s="572"/>
      <c r="S73" s="572"/>
      <c r="T73" s="572"/>
      <c r="U73" s="572"/>
      <c r="V73" s="572"/>
      <c r="W73" s="572"/>
      <c r="X73" s="572"/>
    </row>
    <row r="74" spans="1:24" ht="16">
      <c r="A74" s="572"/>
      <c r="B74" s="572"/>
      <c r="C74" s="572"/>
      <c r="D74" s="572"/>
      <c r="E74" s="572"/>
      <c r="F74" s="572"/>
      <c r="G74" s="572"/>
      <c r="H74" s="572"/>
      <c r="I74" s="572"/>
      <c r="J74" s="572"/>
      <c r="K74" s="572"/>
      <c r="L74" s="572"/>
      <c r="M74" s="572"/>
      <c r="N74" s="572"/>
      <c r="O74" s="572"/>
      <c r="P74" s="572"/>
      <c r="Q74" s="572"/>
      <c r="R74" s="572"/>
      <c r="S74" s="572"/>
      <c r="T74" s="572"/>
      <c r="U74" s="572"/>
      <c r="V74" s="572"/>
      <c r="W74" s="572"/>
      <c r="X74" s="572"/>
    </row>
    <row r="75" spans="1:24" ht="16">
      <c r="A75" s="572"/>
      <c r="B75" s="572"/>
      <c r="C75" s="572"/>
      <c r="D75" s="572"/>
      <c r="E75" s="572"/>
      <c r="F75" s="572"/>
      <c r="G75" s="572"/>
      <c r="H75" s="572"/>
      <c r="I75" s="572"/>
      <c r="J75" s="572"/>
      <c r="K75" s="572"/>
      <c r="L75" s="572"/>
      <c r="M75" s="572"/>
      <c r="N75" s="572"/>
      <c r="O75" s="572"/>
      <c r="P75" s="572"/>
      <c r="Q75" s="572"/>
      <c r="R75" s="572"/>
      <c r="S75" s="572"/>
      <c r="T75" s="572"/>
      <c r="U75" s="572"/>
      <c r="V75" s="572"/>
      <c r="W75" s="572"/>
      <c r="X75" s="572"/>
    </row>
    <row r="76" spans="1:24" ht="16">
      <c r="A76" s="572"/>
      <c r="B76" s="572"/>
      <c r="C76" s="572"/>
      <c r="D76" s="572"/>
      <c r="E76" s="572"/>
      <c r="F76" s="572"/>
      <c r="G76" s="572"/>
      <c r="H76" s="572"/>
      <c r="I76" s="572"/>
      <c r="J76" s="572"/>
      <c r="K76" s="572"/>
      <c r="L76" s="572"/>
      <c r="M76" s="572"/>
      <c r="N76" s="572"/>
      <c r="O76" s="572"/>
      <c r="P76" s="572"/>
      <c r="Q76" s="572"/>
      <c r="R76" s="572"/>
      <c r="S76" s="572"/>
      <c r="T76" s="572"/>
      <c r="U76" s="572"/>
      <c r="V76" s="572"/>
      <c r="W76" s="572"/>
      <c r="X76" s="572"/>
    </row>
    <row r="77" spans="1:24" ht="16">
      <c r="A77" s="572"/>
      <c r="B77" s="572"/>
      <c r="C77" s="572"/>
      <c r="D77" s="572"/>
      <c r="E77" s="572"/>
      <c r="F77" s="572"/>
      <c r="G77" s="572"/>
      <c r="H77" s="572"/>
      <c r="I77" s="572"/>
      <c r="J77" s="572"/>
      <c r="K77" s="572"/>
      <c r="L77" s="572"/>
      <c r="M77" s="572"/>
      <c r="N77" s="572"/>
      <c r="O77" s="572"/>
      <c r="P77" s="572"/>
      <c r="Q77" s="572"/>
      <c r="R77" s="572"/>
      <c r="S77" s="572"/>
      <c r="T77" s="572"/>
      <c r="U77" s="572"/>
      <c r="V77" s="572"/>
      <c r="W77" s="572"/>
      <c r="X77" s="572"/>
    </row>
    <row r="78" spans="1:24" ht="16">
      <c r="A78" s="572"/>
      <c r="B78" s="572"/>
      <c r="C78" s="572"/>
      <c r="D78" s="572"/>
      <c r="E78" s="572"/>
      <c r="F78" s="572"/>
      <c r="G78" s="572"/>
      <c r="H78" s="572"/>
      <c r="I78" s="572"/>
      <c r="J78" s="572"/>
      <c r="K78" s="572"/>
      <c r="L78" s="572"/>
      <c r="M78" s="572"/>
      <c r="N78" s="572"/>
      <c r="O78" s="572"/>
      <c r="P78" s="572"/>
      <c r="Q78" s="572"/>
      <c r="R78" s="572"/>
      <c r="S78" s="572"/>
      <c r="T78" s="572"/>
      <c r="U78" s="572"/>
      <c r="V78" s="572"/>
      <c r="W78" s="572"/>
      <c r="X78" s="572"/>
    </row>
    <row r="79" spans="1:24" ht="16">
      <c r="A79" s="572"/>
      <c r="B79" s="572"/>
      <c r="C79" s="572"/>
      <c r="D79" s="572"/>
      <c r="E79" s="572"/>
      <c r="F79" s="572"/>
      <c r="G79" s="572"/>
      <c r="H79" s="572"/>
      <c r="I79" s="572"/>
      <c r="J79" s="572"/>
      <c r="K79" s="572"/>
      <c r="L79" s="572"/>
      <c r="M79" s="572"/>
      <c r="N79" s="572"/>
      <c r="O79" s="572"/>
      <c r="P79" s="572"/>
      <c r="Q79" s="572"/>
      <c r="R79" s="572"/>
      <c r="S79" s="572"/>
      <c r="T79" s="572"/>
      <c r="U79" s="572"/>
      <c r="V79" s="572"/>
      <c r="W79" s="572"/>
      <c r="X79" s="572"/>
    </row>
    <row r="80" spans="1:24" ht="16">
      <c r="A80" s="572"/>
      <c r="B80" s="572"/>
      <c r="C80" s="572"/>
      <c r="D80" s="572"/>
      <c r="E80" s="572"/>
      <c r="F80" s="572"/>
      <c r="G80" s="572"/>
      <c r="H80" s="572"/>
      <c r="I80" s="572"/>
      <c r="J80" s="572"/>
      <c r="K80" s="572"/>
      <c r="L80" s="572"/>
      <c r="M80" s="572"/>
      <c r="N80" s="572"/>
      <c r="O80" s="572"/>
      <c r="P80" s="572"/>
      <c r="Q80" s="572"/>
      <c r="R80" s="572"/>
      <c r="S80" s="572"/>
      <c r="T80" s="572"/>
      <c r="U80" s="572"/>
      <c r="V80" s="572"/>
      <c r="W80" s="572"/>
      <c r="X80" s="572"/>
    </row>
    <row r="81" spans="1:24" ht="16">
      <c r="A81" s="572"/>
      <c r="B81" s="572"/>
      <c r="C81" s="572"/>
      <c r="D81" s="572"/>
      <c r="E81" s="572"/>
      <c r="F81" s="572"/>
      <c r="G81" s="572"/>
      <c r="H81" s="572"/>
      <c r="I81" s="572"/>
      <c r="J81" s="572"/>
      <c r="K81" s="572"/>
      <c r="L81" s="572"/>
      <c r="M81" s="572"/>
      <c r="N81" s="572"/>
      <c r="O81" s="572"/>
      <c r="P81" s="572"/>
      <c r="Q81" s="572"/>
      <c r="R81" s="572"/>
      <c r="S81" s="572"/>
      <c r="T81" s="572"/>
      <c r="U81" s="572"/>
      <c r="V81" s="572"/>
      <c r="W81" s="572"/>
      <c r="X81" s="572"/>
    </row>
    <row r="82" spans="1:24" ht="16">
      <c r="A82" s="572"/>
      <c r="B82" s="572"/>
      <c r="C82" s="572"/>
      <c r="D82" s="572"/>
      <c r="E82" s="572"/>
      <c r="F82" s="572"/>
      <c r="G82" s="572"/>
      <c r="H82" s="572"/>
      <c r="I82" s="572"/>
      <c r="J82" s="572"/>
      <c r="K82" s="572"/>
      <c r="L82" s="572"/>
      <c r="M82" s="572"/>
      <c r="N82" s="572"/>
      <c r="O82" s="572"/>
      <c r="P82" s="572"/>
      <c r="Q82" s="572"/>
      <c r="R82" s="572"/>
      <c r="S82" s="572"/>
      <c r="T82" s="572"/>
      <c r="U82" s="572"/>
      <c r="V82" s="572"/>
      <c r="W82" s="572"/>
      <c r="X82" s="572"/>
    </row>
    <row r="83" spans="1:24" ht="16">
      <c r="A83" s="572"/>
      <c r="B83" s="572"/>
      <c r="C83" s="572"/>
      <c r="D83" s="572"/>
      <c r="E83" s="572"/>
      <c r="F83" s="572"/>
      <c r="G83" s="572"/>
      <c r="H83" s="572"/>
      <c r="I83" s="572"/>
      <c r="J83" s="572"/>
      <c r="K83" s="572"/>
      <c r="L83" s="572"/>
      <c r="M83" s="572"/>
      <c r="N83" s="572"/>
      <c r="O83" s="572"/>
      <c r="P83" s="572"/>
      <c r="Q83" s="572"/>
      <c r="R83" s="572"/>
      <c r="S83" s="572"/>
      <c r="T83" s="572"/>
      <c r="U83" s="572"/>
      <c r="V83" s="572"/>
      <c r="W83" s="572"/>
      <c r="X83" s="572"/>
    </row>
    <row r="84" spans="1:24" ht="16">
      <c r="A84" s="572"/>
      <c r="B84" s="572"/>
      <c r="C84" s="572"/>
      <c r="D84" s="572"/>
      <c r="E84" s="572"/>
      <c r="F84" s="572"/>
      <c r="G84" s="572"/>
      <c r="H84" s="572"/>
      <c r="I84" s="572"/>
      <c r="J84" s="572"/>
      <c r="K84" s="572"/>
      <c r="L84" s="572"/>
      <c r="M84" s="572"/>
      <c r="N84" s="572"/>
      <c r="O84" s="572"/>
      <c r="P84" s="572"/>
      <c r="Q84" s="572"/>
      <c r="R84" s="572"/>
      <c r="S84" s="572"/>
      <c r="T84" s="572"/>
      <c r="U84" s="572"/>
      <c r="V84" s="572"/>
      <c r="W84" s="572"/>
      <c r="X84" s="572"/>
    </row>
    <row r="85" spans="1:24" ht="16">
      <c r="A85" s="572"/>
      <c r="B85" s="572"/>
      <c r="C85" s="572"/>
      <c r="D85" s="572"/>
      <c r="E85" s="572"/>
      <c r="F85" s="572"/>
      <c r="G85" s="572"/>
      <c r="H85" s="572"/>
      <c r="I85" s="572"/>
      <c r="J85" s="572"/>
      <c r="K85" s="572"/>
      <c r="L85" s="572"/>
      <c r="M85" s="572"/>
      <c r="N85" s="572"/>
      <c r="O85" s="572"/>
      <c r="P85" s="572"/>
      <c r="Q85" s="572"/>
      <c r="R85" s="572"/>
      <c r="S85" s="572"/>
      <c r="T85" s="572"/>
      <c r="U85" s="572"/>
      <c r="V85" s="572"/>
      <c r="W85" s="572"/>
      <c r="X85" s="572"/>
    </row>
    <row r="86" spans="1:24" ht="16">
      <c r="A86" s="572"/>
      <c r="B86" s="572"/>
      <c r="C86" s="572"/>
      <c r="D86" s="572"/>
      <c r="E86" s="572"/>
      <c r="F86" s="572"/>
      <c r="G86" s="572"/>
      <c r="H86" s="572"/>
      <c r="I86" s="572"/>
      <c r="J86" s="572"/>
      <c r="K86" s="572"/>
      <c r="L86" s="572"/>
      <c r="M86" s="572"/>
      <c r="N86" s="572"/>
      <c r="O86" s="572"/>
      <c r="P86" s="572"/>
      <c r="Q86" s="572"/>
      <c r="R86" s="572"/>
      <c r="S86" s="572"/>
      <c r="T86" s="572"/>
      <c r="U86" s="572"/>
      <c r="V86" s="572"/>
      <c r="W86" s="572"/>
      <c r="X86" s="572"/>
    </row>
    <row r="87" spans="1:24" ht="16">
      <c r="A87" s="572"/>
      <c r="B87" s="572"/>
      <c r="C87" s="572"/>
      <c r="D87" s="572"/>
      <c r="E87" s="572"/>
      <c r="F87" s="572"/>
      <c r="G87" s="572"/>
      <c r="H87" s="572"/>
      <c r="I87" s="572"/>
      <c r="J87" s="572"/>
      <c r="K87" s="572"/>
      <c r="L87" s="572"/>
      <c r="M87" s="572"/>
      <c r="N87" s="572"/>
      <c r="O87" s="572"/>
      <c r="P87" s="572"/>
      <c r="Q87" s="572"/>
      <c r="R87" s="572"/>
      <c r="S87" s="572"/>
      <c r="T87" s="572"/>
      <c r="U87" s="572"/>
      <c r="V87" s="572"/>
      <c r="W87" s="572"/>
      <c r="X87" s="572"/>
    </row>
    <row r="88" spans="1:24" ht="16">
      <c r="A88" s="572"/>
      <c r="B88" s="572"/>
      <c r="C88" s="572"/>
      <c r="D88" s="572"/>
      <c r="E88" s="572"/>
      <c r="F88" s="572"/>
      <c r="G88" s="572"/>
      <c r="H88" s="572"/>
      <c r="I88" s="572"/>
      <c r="J88" s="572"/>
      <c r="K88" s="572"/>
      <c r="L88" s="572"/>
      <c r="M88" s="572"/>
      <c r="N88" s="572"/>
      <c r="O88" s="572"/>
      <c r="P88" s="572"/>
      <c r="Q88" s="572"/>
      <c r="R88" s="572"/>
      <c r="S88" s="572"/>
      <c r="T88" s="572"/>
      <c r="U88" s="572"/>
      <c r="V88" s="572"/>
      <c r="W88" s="572"/>
      <c r="X88" s="572"/>
    </row>
    <row r="89" spans="1:24" ht="16">
      <c r="A89" s="572"/>
      <c r="B89" s="572"/>
      <c r="C89" s="572"/>
      <c r="D89" s="572"/>
      <c r="E89" s="572"/>
      <c r="F89" s="572"/>
      <c r="G89" s="572"/>
      <c r="H89" s="572"/>
      <c r="I89" s="572"/>
      <c r="J89" s="572"/>
      <c r="K89" s="572"/>
      <c r="L89" s="572"/>
      <c r="M89" s="572"/>
      <c r="N89" s="572"/>
      <c r="O89" s="572"/>
      <c r="P89" s="572"/>
      <c r="Q89" s="572"/>
      <c r="R89" s="572"/>
      <c r="S89" s="572"/>
      <c r="T89" s="572"/>
      <c r="U89" s="572"/>
      <c r="V89" s="572"/>
      <c r="W89" s="572"/>
      <c r="X89" s="572"/>
    </row>
    <row r="90" spans="1:24" ht="16">
      <c r="A90" s="572"/>
      <c r="B90" s="572"/>
      <c r="C90" s="572"/>
      <c r="D90" s="572"/>
      <c r="E90" s="572"/>
      <c r="F90" s="572"/>
      <c r="G90" s="572"/>
      <c r="H90" s="572"/>
      <c r="I90" s="572"/>
      <c r="J90" s="572"/>
      <c r="K90" s="572"/>
      <c r="L90" s="572"/>
      <c r="M90" s="572"/>
      <c r="N90" s="572"/>
      <c r="O90" s="572"/>
      <c r="P90" s="572"/>
      <c r="Q90" s="572"/>
      <c r="R90" s="572"/>
      <c r="S90" s="572"/>
      <c r="T90" s="572"/>
      <c r="U90" s="572"/>
      <c r="V90" s="572"/>
      <c r="W90" s="572"/>
      <c r="X90" s="572"/>
    </row>
    <row r="91" spans="1:24" ht="16">
      <c r="A91" s="572"/>
      <c r="B91" s="572"/>
      <c r="C91" s="572"/>
      <c r="D91" s="572"/>
      <c r="E91" s="572"/>
      <c r="F91" s="572"/>
      <c r="G91" s="572"/>
      <c r="H91" s="572"/>
      <c r="I91" s="572"/>
      <c r="J91" s="572"/>
      <c r="K91" s="572"/>
      <c r="L91" s="572"/>
      <c r="M91" s="572"/>
      <c r="N91" s="572"/>
      <c r="O91" s="572"/>
      <c r="P91" s="572"/>
      <c r="Q91" s="572"/>
      <c r="R91" s="572"/>
      <c r="S91" s="572"/>
      <c r="T91" s="572"/>
      <c r="U91" s="572"/>
      <c r="V91" s="572"/>
      <c r="W91" s="572"/>
      <c r="X91" s="572"/>
    </row>
    <row r="92" spans="1:24" ht="16">
      <c r="A92" s="572"/>
      <c r="B92" s="572"/>
      <c r="C92" s="572"/>
      <c r="D92" s="572"/>
      <c r="E92" s="572"/>
      <c r="F92" s="572"/>
      <c r="G92" s="572"/>
      <c r="H92" s="572"/>
      <c r="I92" s="572"/>
      <c r="J92" s="572"/>
      <c r="K92" s="572"/>
      <c r="L92" s="572"/>
      <c r="M92" s="572"/>
      <c r="N92" s="572"/>
      <c r="O92" s="572"/>
      <c r="P92" s="572"/>
      <c r="Q92" s="572"/>
      <c r="R92" s="572"/>
      <c r="S92" s="572"/>
      <c r="T92" s="572"/>
      <c r="U92" s="572"/>
      <c r="V92" s="572"/>
      <c r="W92" s="572"/>
      <c r="X92" s="572"/>
    </row>
    <row r="93" spans="1:24" ht="16">
      <c r="A93" s="572"/>
      <c r="B93" s="572"/>
      <c r="C93" s="572"/>
      <c r="D93" s="572"/>
      <c r="E93" s="572"/>
      <c r="F93" s="572"/>
      <c r="G93" s="572"/>
      <c r="H93" s="572"/>
      <c r="I93" s="572"/>
      <c r="J93" s="572"/>
      <c r="K93" s="572"/>
      <c r="L93" s="572"/>
      <c r="M93" s="572"/>
      <c r="N93" s="572"/>
      <c r="O93" s="572"/>
      <c r="P93" s="572"/>
      <c r="Q93" s="572"/>
      <c r="R93" s="572"/>
      <c r="S93" s="572"/>
      <c r="T93" s="572"/>
      <c r="U93" s="572"/>
      <c r="V93" s="572"/>
      <c r="W93" s="572"/>
      <c r="X93" s="572"/>
    </row>
    <row r="94" spans="1:24" ht="16">
      <c r="A94" s="572"/>
      <c r="B94" s="572"/>
      <c r="C94" s="572"/>
      <c r="D94" s="572"/>
      <c r="E94" s="572"/>
      <c r="F94" s="572"/>
      <c r="G94" s="572"/>
      <c r="H94" s="572"/>
      <c r="I94" s="572"/>
      <c r="J94" s="572"/>
      <c r="K94" s="572"/>
      <c r="L94" s="572"/>
      <c r="M94" s="572"/>
      <c r="N94" s="572"/>
      <c r="O94" s="572"/>
      <c r="P94" s="572"/>
      <c r="Q94" s="572"/>
      <c r="R94" s="572"/>
      <c r="S94" s="572"/>
      <c r="T94" s="572"/>
      <c r="U94" s="572"/>
      <c r="V94" s="572"/>
      <c r="W94" s="572"/>
      <c r="X94" s="572"/>
    </row>
    <row r="95" spans="1:24" ht="16">
      <c r="A95" s="572"/>
      <c r="B95" s="572"/>
      <c r="C95" s="572"/>
      <c r="D95" s="572"/>
      <c r="E95" s="572"/>
      <c r="F95" s="572"/>
      <c r="G95" s="572"/>
      <c r="H95" s="572"/>
      <c r="I95" s="572"/>
      <c r="J95" s="572"/>
      <c r="K95" s="572"/>
      <c r="L95" s="572"/>
      <c r="M95" s="572"/>
      <c r="N95" s="572"/>
      <c r="O95" s="572"/>
      <c r="P95" s="572"/>
      <c r="Q95" s="572"/>
      <c r="R95" s="572"/>
      <c r="S95" s="572"/>
      <c r="T95" s="572"/>
      <c r="U95" s="572"/>
      <c r="V95" s="572"/>
      <c r="W95" s="572"/>
      <c r="X95" s="572"/>
    </row>
    <row r="96" spans="1:24" ht="16">
      <c r="A96" s="572"/>
      <c r="B96" s="572"/>
      <c r="C96" s="572"/>
      <c r="D96" s="572"/>
      <c r="E96" s="572"/>
      <c r="F96" s="572"/>
      <c r="G96" s="572"/>
      <c r="H96" s="572"/>
      <c r="I96" s="572"/>
      <c r="J96" s="572"/>
      <c r="K96" s="572"/>
      <c r="L96" s="572"/>
      <c r="M96" s="572"/>
      <c r="N96" s="572"/>
      <c r="O96" s="572"/>
      <c r="P96" s="572"/>
      <c r="Q96" s="572"/>
      <c r="R96" s="572"/>
      <c r="S96" s="572"/>
      <c r="T96" s="572"/>
      <c r="U96" s="572"/>
      <c r="V96" s="572"/>
      <c r="W96" s="572"/>
      <c r="X96" s="572"/>
    </row>
    <row r="97" spans="1:24" ht="16">
      <c r="A97" s="572"/>
      <c r="B97" s="572"/>
      <c r="C97" s="572"/>
      <c r="D97" s="572"/>
      <c r="E97" s="572"/>
      <c r="F97" s="572"/>
      <c r="G97" s="572"/>
      <c r="H97" s="572"/>
      <c r="I97" s="572"/>
      <c r="J97" s="572"/>
      <c r="K97" s="572"/>
      <c r="L97" s="572"/>
      <c r="M97" s="572"/>
      <c r="N97" s="572"/>
      <c r="O97" s="572"/>
      <c r="P97" s="572"/>
      <c r="Q97" s="572"/>
      <c r="R97" s="572"/>
      <c r="S97" s="572"/>
      <c r="T97" s="572"/>
      <c r="U97" s="572"/>
      <c r="V97" s="572"/>
      <c r="W97" s="572"/>
      <c r="X97" s="572"/>
    </row>
    <row r="98" spans="1:24" ht="16">
      <c r="A98" s="572"/>
      <c r="B98" s="572"/>
      <c r="C98" s="572"/>
      <c r="D98" s="572"/>
      <c r="E98" s="572"/>
      <c r="F98" s="572"/>
      <c r="G98" s="572"/>
      <c r="H98" s="572"/>
      <c r="I98" s="572"/>
      <c r="J98" s="572"/>
      <c r="K98" s="572"/>
      <c r="L98" s="572"/>
      <c r="M98" s="572"/>
      <c r="N98" s="572"/>
      <c r="O98" s="572"/>
      <c r="P98" s="572"/>
      <c r="Q98" s="572"/>
      <c r="R98" s="572"/>
      <c r="S98" s="572"/>
      <c r="T98" s="572"/>
      <c r="U98" s="572"/>
      <c r="V98" s="572"/>
      <c r="W98" s="572"/>
      <c r="X98" s="572"/>
    </row>
    <row r="99" spans="1:24" ht="16">
      <c r="A99" s="572"/>
      <c r="B99" s="572"/>
      <c r="C99" s="572"/>
      <c r="D99" s="572"/>
      <c r="E99" s="572"/>
      <c r="F99" s="572"/>
      <c r="G99" s="572"/>
      <c r="H99" s="572"/>
      <c r="I99" s="572"/>
      <c r="J99" s="572"/>
      <c r="K99" s="572"/>
      <c r="L99" s="572"/>
      <c r="M99" s="572"/>
      <c r="N99" s="572"/>
      <c r="O99" s="572"/>
      <c r="P99" s="572"/>
      <c r="Q99" s="572"/>
      <c r="R99" s="572"/>
      <c r="S99" s="572"/>
      <c r="T99" s="572"/>
      <c r="U99" s="572"/>
      <c r="V99" s="572"/>
      <c r="W99" s="572"/>
      <c r="X99" s="572"/>
    </row>
    <row r="100" spans="1:24" ht="16">
      <c r="A100" s="572"/>
      <c r="B100" s="572"/>
      <c r="C100" s="572"/>
      <c r="D100" s="572"/>
      <c r="E100" s="572"/>
      <c r="F100" s="572"/>
      <c r="G100" s="572"/>
      <c r="H100" s="572"/>
      <c r="I100" s="572"/>
      <c r="J100" s="572"/>
      <c r="K100" s="572"/>
      <c r="L100" s="572"/>
      <c r="M100" s="572"/>
      <c r="N100" s="572"/>
      <c r="O100" s="572"/>
      <c r="P100" s="572"/>
      <c r="Q100" s="572"/>
      <c r="R100" s="572"/>
      <c r="S100" s="572"/>
      <c r="T100" s="572"/>
      <c r="U100" s="572"/>
      <c r="V100" s="572"/>
      <c r="W100" s="572"/>
      <c r="X100" s="572"/>
    </row>
    <row r="101" spans="1:24" ht="16">
      <c r="A101" s="572"/>
      <c r="B101" s="572"/>
      <c r="C101" s="572"/>
      <c r="D101" s="572"/>
      <c r="E101" s="572"/>
      <c r="F101" s="572"/>
      <c r="G101" s="572"/>
      <c r="H101" s="572"/>
      <c r="I101" s="572"/>
      <c r="J101" s="572"/>
      <c r="K101" s="572"/>
      <c r="L101" s="572"/>
      <c r="M101" s="572"/>
      <c r="N101" s="572"/>
      <c r="O101" s="572"/>
      <c r="P101" s="572"/>
      <c r="Q101" s="572"/>
      <c r="R101" s="572"/>
      <c r="S101" s="572"/>
      <c r="T101" s="572"/>
      <c r="U101" s="572"/>
      <c r="V101" s="572"/>
      <c r="W101" s="572"/>
      <c r="X101" s="572"/>
    </row>
    <row r="102" spans="1:24" ht="16">
      <c r="A102" s="572"/>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row>
    <row r="103" spans="1:24" ht="16">
      <c r="A103" s="572"/>
      <c r="B103" s="572"/>
      <c r="C103" s="572"/>
      <c r="D103" s="572"/>
      <c r="E103" s="572"/>
      <c r="F103" s="572"/>
      <c r="G103" s="572"/>
      <c r="H103" s="572"/>
      <c r="I103" s="572"/>
      <c r="J103" s="572"/>
      <c r="K103" s="572"/>
      <c r="L103" s="572"/>
      <c r="M103" s="572"/>
      <c r="N103" s="572"/>
      <c r="O103" s="572"/>
      <c r="P103" s="572"/>
      <c r="Q103" s="572"/>
      <c r="R103" s="572"/>
      <c r="S103" s="572"/>
      <c r="T103" s="572"/>
      <c r="U103" s="572"/>
      <c r="V103" s="572"/>
      <c r="W103" s="572"/>
      <c r="X103" s="572"/>
    </row>
    <row r="104" spans="1:24" ht="16">
      <c r="A104" s="572"/>
      <c r="B104" s="572"/>
      <c r="C104" s="572"/>
      <c r="D104" s="572"/>
      <c r="E104" s="572"/>
      <c r="F104" s="572"/>
      <c r="G104" s="572"/>
      <c r="H104" s="572"/>
      <c r="I104" s="572"/>
      <c r="J104" s="572"/>
      <c r="K104" s="572"/>
      <c r="L104" s="572"/>
      <c r="M104" s="572"/>
      <c r="N104" s="572"/>
      <c r="O104" s="572"/>
      <c r="P104" s="572"/>
      <c r="Q104" s="572"/>
      <c r="R104" s="572"/>
      <c r="S104" s="572"/>
      <c r="T104" s="572"/>
      <c r="U104" s="572"/>
      <c r="V104" s="572"/>
      <c r="W104" s="572"/>
      <c r="X104" s="572"/>
    </row>
    <row r="105" spans="1:24" ht="16">
      <c r="A105" s="572"/>
      <c r="B105" s="572"/>
      <c r="C105" s="572"/>
      <c r="D105" s="572"/>
      <c r="E105" s="572"/>
      <c r="F105" s="572"/>
      <c r="G105" s="572"/>
      <c r="H105" s="572"/>
      <c r="I105" s="572"/>
      <c r="J105" s="572"/>
      <c r="K105" s="572"/>
      <c r="L105" s="572"/>
      <c r="M105" s="572"/>
      <c r="N105" s="572"/>
      <c r="O105" s="572"/>
      <c r="P105" s="572"/>
      <c r="Q105" s="572"/>
      <c r="R105" s="572"/>
      <c r="S105" s="572"/>
      <c r="T105" s="572"/>
      <c r="U105" s="572"/>
      <c r="V105" s="572"/>
      <c r="W105" s="572"/>
      <c r="X105" s="572"/>
    </row>
    <row r="106" spans="1:24" ht="16">
      <c r="A106" s="572"/>
      <c r="B106" s="572"/>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row>
    <row r="107" spans="1:24" ht="16">
      <c r="A107" s="572"/>
      <c r="B107" s="572"/>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row>
    <row r="108" spans="1:24" ht="16">
      <c r="A108" s="572"/>
      <c r="B108" s="572"/>
      <c r="C108" s="572"/>
      <c r="D108" s="572"/>
      <c r="E108" s="572"/>
      <c r="F108" s="572"/>
      <c r="G108" s="572"/>
      <c r="H108" s="572"/>
      <c r="I108" s="572"/>
      <c r="J108" s="572"/>
      <c r="K108" s="572"/>
      <c r="L108" s="572"/>
      <c r="M108" s="572"/>
      <c r="N108" s="572"/>
      <c r="O108" s="572"/>
      <c r="P108" s="572"/>
      <c r="Q108" s="572"/>
      <c r="R108" s="572"/>
      <c r="S108" s="572"/>
      <c r="T108" s="572"/>
      <c r="U108" s="572"/>
      <c r="V108" s="572"/>
      <c r="W108" s="572"/>
      <c r="X108" s="572"/>
    </row>
    <row r="109" spans="1:24" ht="16">
      <c r="A109" s="572"/>
      <c r="B109" s="572"/>
      <c r="C109" s="572"/>
      <c r="D109" s="572"/>
      <c r="E109" s="572"/>
      <c r="F109" s="572"/>
      <c r="G109" s="572"/>
      <c r="H109" s="572"/>
      <c r="I109" s="572"/>
      <c r="J109" s="572"/>
      <c r="K109" s="572"/>
      <c r="L109" s="572"/>
      <c r="M109" s="572"/>
      <c r="N109" s="572"/>
      <c r="O109" s="572"/>
      <c r="P109" s="572"/>
      <c r="Q109" s="572"/>
      <c r="R109" s="572"/>
      <c r="S109" s="572"/>
      <c r="T109" s="572"/>
      <c r="U109" s="572"/>
      <c r="V109" s="572"/>
      <c r="W109" s="572"/>
      <c r="X109" s="572"/>
    </row>
    <row r="110" spans="1:24" ht="16">
      <c r="A110" s="572"/>
      <c r="B110" s="572"/>
      <c r="C110" s="572"/>
      <c r="D110" s="572"/>
      <c r="E110" s="572"/>
      <c r="F110" s="572"/>
      <c r="G110" s="572"/>
      <c r="H110" s="572"/>
      <c r="I110" s="572"/>
      <c r="J110" s="572"/>
      <c r="K110" s="572"/>
      <c r="L110" s="572"/>
      <c r="M110" s="572"/>
      <c r="N110" s="572"/>
      <c r="O110" s="572"/>
      <c r="P110" s="572"/>
      <c r="Q110" s="572"/>
      <c r="R110" s="572"/>
      <c r="S110" s="572"/>
      <c r="T110" s="572"/>
      <c r="U110" s="572"/>
      <c r="V110" s="572"/>
      <c r="W110" s="572"/>
      <c r="X110" s="572"/>
    </row>
    <row r="111" spans="1:24" ht="16">
      <c r="A111" s="572"/>
      <c r="B111" s="572"/>
      <c r="C111" s="572"/>
      <c r="D111" s="572"/>
      <c r="E111" s="572"/>
      <c r="F111" s="572"/>
      <c r="G111" s="572"/>
      <c r="H111" s="572"/>
      <c r="I111" s="572"/>
      <c r="J111" s="572"/>
      <c r="K111" s="572"/>
      <c r="L111" s="572"/>
      <c r="M111" s="572"/>
      <c r="N111" s="572"/>
      <c r="O111" s="572"/>
      <c r="P111" s="572"/>
      <c r="Q111" s="572"/>
      <c r="R111" s="572"/>
      <c r="S111" s="572"/>
      <c r="T111" s="572"/>
      <c r="U111" s="572"/>
      <c r="V111" s="572"/>
      <c r="W111" s="572"/>
      <c r="X111" s="572"/>
    </row>
    <row r="112" spans="1:24" ht="16">
      <c r="A112" s="572"/>
      <c r="B112" s="572"/>
      <c r="C112" s="572"/>
      <c r="D112" s="572"/>
      <c r="E112" s="572"/>
      <c r="F112" s="572"/>
      <c r="G112" s="572"/>
      <c r="H112" s="572"/>
      <c r="I112" s="572"/>
      <c r="J112" s="572"/>
      <c r="K112" s="572"/>
      <c r="L112" s="572"/>
      <c r="M112" s="572"/>
      <c r="N112" s="572"/>
      <c r="O112" s="572"/>
      <c r="P112" s="572"/>
      <c r="Q112" s="572"/>
      <c r="R112" s="572"/>
      <c r="S112" s="572"/>
      <c r="T112" s="572"/>
      <c r="U112" s="572"/>
      <c r="V112" s="572"/>
      <c r="W112" s="572"/>
      <c r="X112" s="572"/>
    </row>
    <row r="113" spans="1:24" ht="16">
      <c r="A113" s="572"/>
      <c r="B113" s="572"/>
      <c r="C113" s="572"/>
      <c r="D113" s="572"/>
      <c r="E113" s="572"/>
      <c r="F113" s="572"/>
      <c r="G113" s="572"/>
      <c r="H113" s="572"/>
      <c r="I113" s="572"/>
      <c r="J113" s="572"/>
      <c r="K113" s="572"/>
      <c r="L113" s="572"/>
      <c r="M113" s="572"/>
      <c r="N113" s="572"/>
      <c r="O113" s="572"/>
      <c r="P113" s="572"/>
      <c r="Q113" s="572"/>
      <c r="R113" s="572"/>
      <c r="S113" s="572"/>
      <c r="T113" s="572"/>
      <c r="U113" s="572"/>
      <c r="V113" s="572"/>
      <c r="W113" s="572"/>
      <c r="X113" s="572"/>
    </row>
    <row r="114" spans="1:24" ht="16">
      <c r="W114" s="572"/>
      <c r="X114" s="57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N286"/>
  <sheetViews>
    <sheetView showGridLines="0" topLeftCell="A45" workbookViewId="0">
      <selection activeCell="G59" sqref="G59"/>
    </sheetView>
  </sheetViews>
  <sheetFormatPr baseColWidth="10" defaultColWidth="8.83203125" defaultRowHeight="23"/>
  <cols>
    <col min="1" max="1" width="10.33203125" style="189" customWidth="1"/>
    <col min="2" max="2" width="40.1640625" style="162" customWidth="1"/>
    <col min="3" max="3" width="30" style="162" customWidth="1"/>
    <col min="4" max="4" width="16.1640625" style="162" customWidth="1"/>
    <col min="5" max="5" width="38.5" style="162" customWidth="1"/>
    <col min="6" max="6" width="17" style="162" bestFit="1" customWidth="1"/>
    <col min="7" max="7" width="37.33203125" style="162" bestFit="1" customWidth="1"/>
    <col min="8" max="8" width="13.33203125" style="162" bestFit="1" customWidth="1"/>
    <col min="9" max="9" width="16.6640625" style="162" bestFit="1" customWidth="1"/>
    <col min="10" max="10" width="20.1640625" style="189" bestFit="1" customWidth="1"/>
    <col min="11" max="11" width="11.5" style="189" bestFit="1" customWidth="1"/>
    <col min="12" max="17" width="10.33203125" style="189" customWidth="1"/>
    <col min="18" max="19" width="10.1640625" style="189" customWidth="1"/>
    <col min="20" max="27" width="8.83203125" style="189"/>
    <col min="28" max="29" width="9.1640625" style="189" customWidth="1"/>
    <col min="30" max="38" width="8.83203125" style="189"/>
    <col min="39" max="16384" width="8.83203125" style="162"/>
  </cols>
  <sheetData>
    <row r="1" spans="1:66" ht="24">
      <c r="A1" s="143"/>
      <c r="B1" s="144" t="s">
        <v>68</v>
      </c>
      <c r="C1" s="145"/>
      <c r="D1" s="145"/>
      <c r="E1" s="145"/>
      <c r="F1" s="145"/>
      <c r="G1" s="145"/>
      <c r="H1" s="145"/>
      <c r="I1" s="145"/>
      <c r="J1" s="146"/>
      <c r="K1" s="146"/>
      <c r="L1" s="146"/>
      <c r="M1" s="146"/>
      <c r="N1" s="146"/>
      <c r="O1" s="143"/>
      <c r="P1" s="146"/>
      <c r="Q1" s="146"/>
      <c r="R1" s="147"/>
      <c r="S1" s="147"/>
      <c r="T1" s="147"/>
      <c r="U1" s="147"/>
      <c r="V1" s="147"/>
      <c r="W1" s="147"/>
      <c r="X1" s="147"/>
      <c r="Y1" s="147"/>
      <c r="Z1" s="147"/>
      <c r="AA1" s="147"/>
      <c r="AB1" s="147"/>
      <c r="AC1" s="147"/>
      <c r="AD1" s="147"/>
      <c r="AE1" s="147"/>
      <c r="AF1" s="147"/>
      <c r="AG1" s="147"/>
      <c r="AH1" s="147"/>
      <c r="AI1" s="147"/>
      <c r="AJ1" s="147"/>
      <c r="AK1" s="147"/>
      <c r="AL1" s="147"/>
      <c r="AM1" s="147"/>
      <c r="AN1" s="146"/>
      <c r="AO1" s="146"/>
      <c r="AP1" s="146"/>
      <c r="AQ1" s="146"/>
      <c r="AR1" s="146"/>
      <c r="AS1" s="143"/>
      <c r="AT1" s="143"/>
      <c r="AU1" s="202"/>
      <c r="AV1" s="143"/>
      <c r="AW1" s="146"/>
      <c r="AX1" s="146"/>
      <c r="AY1" s="146"/>
      <c r="AZ1" s="147"/>
      <c r="BA1" s="147"/>
      <c r="BB1" s="147"/>
      <c r="BC1" s="147"/>
      <c r="BD1" s="147"/>
      <c r="BE1" s="147"/>
      <c r="BF1" s="147"/>
      <c r="BG1" s="147"/>
      <c r="BH1" s="147"/>
      <c r="BI1" s="147"/>
      <c r="BJ1" s="147"/>
      <c r="BK1" s="147"/>
      <c r="BL1" s="147"/>
      <c r="BM1" s="147"/>
      <c r="BN1" s="147"/>
    </row>
    <row r="2" spans="1:66" s="153" customFormat="1" ht="24">
      <c r="A2" s="147"/>
      <c r="B2" s="148" t="s">
        <v>58</v>
      </c>
      <c r="C2" s="146"/>
      <c r="D2" s="146"/>
      <c r="E2" s="146"/>
      <c r="F2" s="146"/>
      <c r="G2" s="146"/>
      <c r="H2" s="146"/>
      <c r="I2" s="146"/>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row>
    <row r="3" spans="1:66" s="153" customFormat="1" ht="24">
      <c r="A3" s="147"/>
      <c r="B3" s="149"/>
      <c r="C3" s="146"/>
      <c r="D3" s="146"/>
      <c r="E3" s="146"/>
      <c r="F3" s="150"/>
      <c r="G3" s="146"/>
      <c r="H3" s="146"/>
      <c r="I3" s="146"/>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row>
    <row r="4" spans="1:66" s="153" customFormat="1" ht="24">
      <c r="A4" s="143"/>
      <c r="B4" s="151" t="s">
        <v>59</v>
      </c>
      <c r="C4" s="146"/>
      <c r="D4" s="146"/>
      <c r="E4" s="146"/>
      <c r="F4" s="146"/>
      <c r="G4" s="146"/>
      <c r="H4" s="146"/>
      <c r="I4" s="146"/>
      <c r="J4" s="146"/>
      <c r="K4" s="146"/>
      <c r="L4" s="146"/>
      <c r="M4" s="146"/>
      <c r="N4" s="146"/>
      <c r="O4" s="143"/>
      <c r="P4" s="146"/>
      <c r="Q4" s="146"/>
      <c r="R4" s="147"/>
      <c r="S4" s="147"/>
      <c r="T4" s="147"/>
      <c r="U4" s="147"/>
      <c r="V4" s="147"/>
      <c r="W4" s="147"/>
      <c r="X4" s="147"/>
      <c r="Y4" s="147"/>
      <c r="Z4" s="147"/>
      <c r="AA4" s="147"/>
      <c r="AB4" s="147"/>
      <c r="AC4" s="147"/>
      <c r="AD4" s="147"/>
      <c r="AE4" s="147"/>
      <c r="AF4" s="147"/>
      <c r="AG4" s="147"/>
      <c r="AH4" s="147"/>
      <c r="AI4" s="147"/>
      <c r="AJ4" s="147"/>
      <c r="AK4" s="147"/>
      <c r="AL4" s="147"/>
      <c r="AM4" s="147"/>
      <c r="AN4" s="146"/>
      <c r="AO4" s="146"/>
      <c r="AP4" s="146"/>
      <c r="AQ4" s="146"/>
      <c r="AR4" s="146"/>
      <c r="AS4" s="143"/>
      <c r="AT4" s="143"/>
      <c r="AU4" s="202"/>
      <c r="AV4" s="143"/>
      <c r="AW4" s="146"/>
      <c r="AX4" s="146"/>
      <c r="AY4" s="146"/>
      <c r="AZ4" s="147"/>
      <c r="BA4" s="147"/>
      <c r="BB4" s="147"/>
      <c r="BC4" s="147"/>
      <c r="BD4" s="147"/>
      <c r="BE4" s="147"/>
      <c r="BF4" s="147"/>
      <c r="BG4" s="147"/>
      <c r="BH4" s="147"/>
      <c r="BI4" s="147"/>
      <c r="BJ4" s="147"/>
      <c r="BK4" s="147"/>
      <c r="BL4" s="147"/>
      <c r="BM4" s="147"/>
      <c r="BN4" s="147"/>
    </row>
    <row r="5" spans="1:66" s="153" customFormat="1" ht="24">
      <c r="A5" s="147"/>
      <c r="B5" s="146"/>
      <c r="C5" s="146"/>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row>
    <row r="6" spans="1:66" s="153" customFormat="1" ht="24">
      <c r="A6" s="147"/>
      <c r="B6" s="152"/>
      <c r="C6" s="152"/>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row>
    <row r="7" spans="1:66" s="153" customFormat="1" ht="24">
      <c r="A7" s="143"/>
      <c r="J7" s="146"/>
      <c r="K7" s="146"/>
      <c r="L7" s="146"/>
      <c r="M7" s="146"/>
      <c r="N7" s="146"/>
      <c r="O7" s="143"/>
      <c r="P7" s="146"/>
      <c r="Q7" s="146"/>
      <c r="R7" s="147"/>
      <c r="S7" s="147"/>
      <c r="T7" s="147"/>
      <c r="U7" s="147"/>
      <c r="V7" s="147"/>
      <c r="W7" s="147"/>
      <c r="X7" s="147"/>
      <c r="Y7" s="147"/>
      <c r="Z7" s="147"/>
      <c r="AA7" s="147"/>
      <c r="AB7" s="147"/>
      <c r="AC7" s="147"/>
      <c r="AD7" s="147"/>
      <c r="AE7" s="147"/>
      <c r="AF7" s="147"/>
      <c r="AG7" s="147"/>
      <c r="AH7" s="147"/>
      <c r="AI7" s="147"/>
      <c r="AJ7" s="147"/>
      <c r="AK7" s="147"/>
      <c r="AL7" s="147"/>
      <c r="AM7" s="147"/>
      <c r="AN7" s="146"/>
      <c r="AO7" s="146"/>
      <c r="AP7" s="146"/>
      <c r="AQ7" s="146"/>
      <c r="AR7" s="146"/>
      <c r="AS7" s="143"/>
      <c r="AT7" s="143"/>
      <c r="AU7" s="202"/>
      <c r="AV7" s="143"/>
      <c r="AW7" s="146"/>
      <c r="AX7" s="146"/>
      <c r="AY7" s="146"/>
      <c r="AZ7" s="147"/>
      <c r="BA7" s="147"/>
      <c r="BB7" s="147"/>
      <c r="BC7" s="147"/>
      <c r="BD7" s="147"/>
      <c r="BE7" s="147"/>
      <c r="BF7" s="147"/>
      <c r="BG7" s="147"/>
      <c r="BH7" s="147"/>
      <c r="BI7" s="147"/>
      <c r="BJ7" s="147"/>
      <c r="BK7" s="147"/>
      <c r="BL7" s="147"/>
      <c r="BM7" s="147"/>
      <c r="BN7" s="147"/>
    </row>
    <row r="8" spans="1:66" s="153" customFormat="1" ht="24">
      <c r="A8" s="147"/>
      <c r="C8" s="154" t="s">
        <v>60</v>
      </c>
      <c r="D8" s="154" t="s">
        <v>61</v>
      </c>
      <c r="E8" s="155" t="s">
        <v>62</v>
      </c>
      <c r="F8" s="154" t="s">
        <v>63</v>
      </c>
      <c r="G8" s="154" t="s">
        <v>64</v>
      </c>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row>
    <row r="9" spans="1:66" s="153" customFormat="1" ht="24">
      <c r="A9" s="147"/>
      <c r="B9" s="156" t="s">
        <v>69</v>
      </c>
      <c r="C9" s="157">
        <f>'Cash Flow Statement'!AE33</f>
        <v>437.91348999999991</v>
      </c>
      <c r="D9" s="157">
        <f>'Cash Flow Statement'!AF33</f>
        <v>644.89807877500004</v>
      </c>
      <c r="E9" s="157">
        <f>'Cash Flow Statement'!AG33</f>
        <v>1466.3651608900002</v>
      </c>
      <c r="F9" s="157">
        <f>'Cash Flow Statement'!AH33</f>
        <v>2547.746985503125</v>
      </c>
      <c r="G9" s="157">
        <f>'Cash Flow Statement'!AI33</f>
        <v>4084.1982330467508</v>
      </c>
      <c r="H9" s="152"/>
      <c r="I9" s="152"/>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row>
    <row r="10" spans="1:66" s="153" customFormat="1" ht="24">
      <c r="A10" s="143"/>
      <c r="B10" s="152"/>
      <c r="C10" s="152"/>
      <c r="D10" s="152"/>
      <c r="E10" s="158"/>
      <c r="F10" s="158"/>
      <c r="G10" s="158"/>
      <c r="H10" s="159"/>
      <c r="I10" s="152"/>
      <c r="J10" s="146"/>
      <c r="K10" s="146"/>
      <c r="L10" s="146"/>
      <c r="M10" s="146"/>
      <c r="N10" s="146"/>
      <c r="O10" s="143"/>
      <c r="P10" s="146"/>
      <c r="Q10" s="146"/>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6"/>
      <c r="AO10" s="146"/>
      <c r="AP10" s="146"/>
      <c r="AQ10" s="146"/>
      <c r="AR10" s="146"/>
      <c r="AS10" s="143"/>
      <c r="AT10" s="143"/>
      <c r="AU10" s="202"/>
      <c r="AV10" s="143"/>
      <c r="AW10" s="146"/>
      <c r="AX10" s="146"/>
      <c r="AY10" s="146"/>
      <c r="AZ10" s="147"/>
      <c r="BA10" s="147"/>
      <c r="BB10" s="147"/>
      <c r="BC10" s="147"/>
      <c r="BD10" s="147"/>
      <c r="BE10" s="147"/>
      <c r="BF10" s="147"/>
      <c r="BG10" s="147"/>
      <c r="BH10" s="147"/>
      <c r="BI10" s="147"/>
      <c r="BJ10" s="147"/>
      <c r="BK10" s="147"/>
      <c r="BL10" s="147"/>
      <c r="BM10" s="147"/>
      <c r="BN10" s="147"/>
    </row>
    <row r="11" spans="1:66" s="147" customFormat="1" ht="24">
      <c r="B11" s="146"/>
      <c r="C11" s="146"/>
      <c r="D11" s="146"/>
      <c r="E11" s="143"/>
      <c r="F11" s="143"/>
      <c r="G11" s="143"/>
      <c r="H11" s="160"/>
      <c r="I11" s="146"/>
    </row>
    <row r="12" spans="1:66" s="147" customFormat="1" ht="24">
      <c r="B12" s="146"/>
      <c r="C12" s="146"/>
      <c r="D12" s="146"/>
      <c r="E12" s="143"/>
      <c r="F12" s="143"/>
      <c r="G12" s="143"/>
      <c r="H12" s="160"/>
      <c r="I12" s="146"/>
    </row>
    <row r="13" spans="1:66" s="147" customFormat="1" ht="24">
      <c r="A13" s="143"/>
      <c r="B13" s="146"/>
      <c r="C13" s="146"/>
      <c r="D13" s="146"/>
      <c r="E13" s="146"/>
      <c r="F13" s="146"/>
      <c r="G13" s="146"/>
      <c r="H13" s="146"/>
      <c r="I13" s="146"/>
      <c r="J13" s="146"/>
      <c r="K13" s="146"/>
      <c r="L13" s="146"/>
      <c r="M13" s="146"/>
      <c r="N13" s="146"/>
      <c r="O13" s="143"/>
      <c r="P13" s="146"/>
      <c r="Q13" s="146"/>
      <c r="AN13" s="146"/>
      <c r="AO13" s="146"/>
      <c r="AP13" s="146"/>
      <c r="AQ13" s="146"/>
      <c r="AR13" s="146"/>
      <c r="AS13" s="143"/>
      <c r="AT13" s="143"/>
      <c r="AU13" s="202"/>
      <c r="AV13" s="143"/>
      <c r="AW13" s="146"/>
      <c r="AX13" s="146"/>
      <c r="AY13" s="146"/>
    </row>
    <row r="14" spans="1:66" s="153" customFormat="1" ht="24">
      <c r="A14" s="143"/>
      <c r="C14" s="152"/>
      <c r="D14" s="152"/>
      <c r="E14" s="152"/>
      <c r="F14" s="152"/>
      <c r="G14" s="152"/>
      <c r="H14" s="152"/>
      <c r="I14" s="152"/>
      <c r="J14" s="146"/>
      <c r="K14" s="146"/>
      <c r="L14" s="146"/>
      <c r="M14" s="146"/>
      <c r="N14" s="146"/>
      <c r="O14" s="143"/>
      <c r="P14" s="146"/>
      <c r="Q14" s="146"/>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6"/>
      <c r="AO14" s="146"/>
      <c r="AP14" s="146"/>
      <c r="AQ14" s="146"/>
      <c r="AR14" s="146"/>
      <c r="AS14" s="143"/>
      <c r="AT14" s="143"/>
      <c r="AU14" s="202"/>
      <c r="AV14" s="143"/>
      <c r="AW14" s="146"/>
      <c r="AX14" s="146"/>
      <c r="AY14" s="146"/>
      <c r="AZ14" s="147"/>
      <c r="BA14" s="147"/>
      <c r="BB14" s="147"/>
      <c r="BC14" s="147"/>
      <c r="BD14" s="147"/>
      <c r="BE14" s="147"/>
      <c r="BF14" s="147"/>
      <c r="BG14" s="147"/>
      <c r="BH14" s="147"/>
      <c r="BI14" s="147"/>
      <c r="BJ14" s="147"/>
      <c r="BK14" s="147"/>
      <c r="BL14" s="147"/>
      <c r="BM14" s="147"/>
      <c r="BN14" s="147"/>
    </row>
    <row r="15" spans="1:66" s="153" customFormat="1" ht="24">
      <c r="A15" s="147"/>
      <c r="C15" s="152"/>
      <c r="D15" s="152"/>
      <c r="E15" s="152"/>
      <c r="F15" s="152"/>
      <c r="G15" s="152"/>
      <c r="H15" s="152"/>
      <c r="I15" s="152"/>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row>
    <row r="16" spans="1:66" s="153" customFormat="1" ht="24">
      <c r="A16" s="147"/>
      <c r="C16" s="161" t="s">
        <v>70</v>
      </c>
      <c r="D16" s="152"/>
      <c r="E16" s="152"/>
      <c r="G16" s="152"/>
      <c r="H16" s="152"/>
      <c r="I16" s="152"/>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row>
    <row r="17" spans="1:66" s="153" customFormat="1" ht="24">
      <c r="A17" s="143"/>
      <c r="C17" s="162" t="s">
        <v>71</v>
      </c>
      <c r="D17" s="152"/>
      <c r="E17" s="152"/>
      <c r="F17" s="152"/>
      <c r="G17" s="152"/>
      <c r="H17" s="152"/>
      <c r="I17" s="152"/>
      <c r="J17" s="146"/>
      <c r="K17" s="146"/>
      <c r="L17" s="146"/>
      <c r="M17" s="146"/>
      <c r="N17" s="146"/>
      <c r="O17" s="143"/>
      <c r="P17" s="146"/>
      <c r="Q17" s="146"/>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6"/>
      <c r="AO17" s="146"/>
      <c r="AP17" s="146"/>
      <c r="AQ17" s="146"/>
      <c r="AR17" s="146"/>
      <c r="AS17" s="143"/>
      <c r="AT17" s="143"/>
      <c r="AU17" s="202"/>
      <c r="AV17" s="143"/>
      <c r="AW17" s="146"/>
      <c r="AX17" s="146"/>
      <c r="AY17" s="146"/>
      <c r="AZ17" s="147"/>
      <c r="BA17" s="147"/>
      <c r="BB17" s="147"/>
      <c r="BC17" s="147"/>
      <c r="BD17" s="147"/>
      <c r="BE17" s="147"/>
      <c r="BF17" s="147"/>
      <c r="BG17" s="147"/>
      <c r="BH17" s="147"/>
      <c r="BI17" s="147"/>
      <c r="BJ17" s="147"/>
      <c r="BK17" s="147"/>
      <c r="BL17" s="147"/>
      <c r="BM17" s="147"/>
      <c r="BN17" s="147"/>
    </row>
    <row r="18" spans="1:66" ht="24">
      <c r="A18" s="147"/>
      <c r="C18" s="163" t="s">
        <v>72</v>
      </c>
      <c r="D18" s="164"/>
      <c r="E18" s="164"/>
      <c r="F18" s="164"/>
      <c r="G18" s="164"/>
      <c r="H18" s="164"/>
      <c r="I18" s="164"/>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row>
    <row r="19" spans="1:66" ht="24">
      <c r="A19" s="147"/>
      <c r="C19" s="162" t="s">
        <v>73</v>
      </c>
      <c r="D19" s="164"/>
      <c r="E19" s="164"/>
      <c r="F19" s="164"/>
      <c r="G19" s="164"/>
      <c r="H19" s="164"/>
      <c r="I19" s="164"/>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row>
    <row r="20" spans="1:66" ht="24">
      <c r="A20" s="143"/>
      <c r="C20" s="165" t="s">
        <v>74</v>
      </c>
      <c r="D20" s="164"/>
      <c r="E20" s="164"/>
      <c r="F20" s="164"/>
      <c r="G20" s="164"/>
      <c r="H20" s="164"/>
      <c r="I20" s="164"/>
      <c r="J20" s="146"/>
      <c r="K20" s="146"/>
      <c r="L20" s="146"/>
      <c r="M20" s="146"/>
      <c r="N20" s="146"/>
      <c r="O20" s="143"/>
      <c r="P20" s="146"/>
      <c r="Q20" s="146"/>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6"/>
      <c r="AO20" s="146"/>
      <c r="AP20" s="146"/>
      <c r="AQ20" s="146"/>
      <c r="AR20" s="146"/>
      <c r="AS20" s="143"/>
      <c r="AT20" s="143"/>
      <c r="AU20" s="202"/>
      <c r="AV20" s="143"/>
      <c r="AW20" s="146"/>
      <c r="AX20" s="146"/>
      <c r="AY20" s="146"/>
      <c r="AZ20" s="147"/>
      <c r="BA20" s="147"/>
      <c r="BB20" s="147"/>
      <c r="BC20" s="147"/>
      <c r="BD20" s="147"/>
      <c r="BE20" s="147"/>
      <c r="BF20" s="147"/>
      <c r="BG20" s="147"/>
      <c r="BH20" s="147"/>
      <c r="BI20" s="147"/>
      <c r="BJ20" s="147"/>
      <c r="BK20" s="147"/>
      <c r="BL20" s="147"/>
      <c r="BM20" s="147"/>
      <c r="BN20" s="147"/>
    </row>
    <row r="21" spans="1:66" ht="24">
      <c r="A21" s="147"/>
      <c r="C21" s="162" t="s">
        <v>71</v>
      </c>
      <c r="D21" s="164"/>
      <c r="E21" s="164"/>
      <c r="F21" s="164"/>
      <c r="G21" s="164"/>
      <c r="H21" s="164"/>
      <c r="I21" s="164"/>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row>
    <row r="22" spans="1:66" ht="25" thickBot="1">
      <c r="A22" s="147"/>
      <c r="C22" s="166">
        <f>C41 * ('Balance Sheet'!AA41/('Balance Sheet'!AA41+'Balance Sheet'!AA34+'Balance Sheet'!AA31))</f>
        <v>0.14252118986229073</v>
      </c>
      <c r="D22" s="164"/>
      <c r="E22" s="164"/>
      <c r="F22" s="164"/>
      <c r="G22" s="164"/>
      <c r="H22" s="164"/>
      <c r="I22" s="164"/>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row>
    <row r="23" spans="1:66" ht="25" thickBot="1">
      <c r="A23" s="143"/>
      <c r="C23" s="167" t="s">
        <v>73</v>
      </c>
      <c r="E23" s="168" t="s">
        <v>66</v>
      </c>
      <c r="F23" s="169">
        <v>10000</v>
      </c>
      <c r="G23" s="170"/>
      <c r="H23" s="164"/>
      <c r="I23" s="164"/>
      <c r="J23" s="146"/>
      <c r="K23" s="146"/>
      <c r="L23" s="146"/>
      <c r="M23" s="146"/>
      <c r="N23" s="146"/>
      <c r="O23" s="143"/>
      <c r="P23" s="146"/>
      <c r="Q23" s="146"/>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6"/>
      <c r="AO23" s="146"/>
      <c r="AP23" s="146"/>
      <c r="AQ23" s="146"/>
      <c r="AR23" s="146"/>
      <c r="AS23" s="143"/>
      <c r="AT23" s="143"/>
      <c r="AU23" s="202"/>
      <c r="AV23" s="143"/>
      <c r="AW23" s="146"/>
      <c r="AX23" s="146"/>
      <c r="AY23" s="146"/>
      <c r="AZ23" s="147"/>
      <c r="BA23" s="147"/>
      <c r="BB23" s="147"/>
      <c r="BC23" s="147"/>
      <c r="BD23" s="147"/>
      <c r="BE23" s="147"/>
      <c r="BF23" s="147"/>
      <c r="BG23" s="147"/>
      <c r="BH23" s="147"/>
      <c r="BI23" s="147"/>
      <c r="BJ23" s="147"/>
      <c r="BK23" s="147"/>
      <c r="BL23" s="147"/>
      <c r="BM23" s="147"/>
      <c r="BN23" s="147"/>
    </row>
    <row r="24" spans="1:66" ht="25" thickBot="1">
      <c r="A24" s="147"/>
      <c r="C24" s="171">
        <f>C52*('Balance Sheet'!AA31+'Balance Sheet'!AA34)/('Balance Sheet'!AA31+'Balance Sheet'!AA34+'Balance Sheet'!AA41)</f>
        <v>5.7269061802248914E-4</v>
      </c>
      <c r="E24" s="168" t="s">
        <v>67</v>
      </c>
      <c r="F24" s="172">
        <f>F23/'Income Statement'!AB44</f>
        <v>8.5836909871244629</v>
      </c>
      <c r="G24" s="170"/>
      <c r="H24" s="164"/>
      <c r="I24" s="164"/>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row>
    <row r="25" spans="1:66" ht="25" thickBot="1">
      <c r="A25" s="147"/>
      <c r="C25" s="173" t="s">
        <v>71</v>
      </c>
      <c r="E25" s="174" t="s">
        <v>181</v>
      </c>
      <c r="F25" s="175"/>
      <c r="G25" s="176"/>
      <c r="H25" s="164"/>
      <c r="I25" s="164"/>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c r="BI25" s="147"/>
      <c r="BJ25" s="147"/>
      <c r="BK25" s="147"/>
      <c r="BL25" s="147"/>
      <c r="BM25" s="147"/>
      <c r="BN25" s="147"/>
    </row>
    <row r="26" spans="1:66" ht="25" thickBot="1">
      <c r="A26" s="143"/>
      <c r="C26" s="177">
        <f>C24+C22</f>
        <v>0.14309388048031321</v>
      </c>
      <c r="E26" s="174" t="s">
        <v>182</v>
      </c>
      <c r="F26" s="175"/>
      <c r="G26" s="176"/>
      <c r="H26" s="164"/>
      <c r="I26" s="164"/>
      <c r="J26" s="146"/>
      <c r="K26" s="146"/>
      <c r="L26" s="146"/>
      <c r="M26" s="146"/>
      <c r="N26" s="146"/>
      <c r="O26" s="143"/>
      <c r="P26" s="146"/>
      <c r="Q26" s="146"/>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6"/>
      <c r="AO26" s="146"/>
      <c r="AP26" s="146"/>
      <c r="AQ26" s="146"/>
      <c r="AR26" s="146"/>
      <c r="AS26" s="143"/>
      <c r="AT26" s="143"/>
      <c r="AU26" s="202"/>
      <c r="AV26" s="143"/>
      <c r="AW26" s="146"/>
      <c r="AX26" s="146"/>
      <c r="AY26" s="146"/>
      <c r="AZ26" s="147"/>
      <c r="BA26" s="147"/>
      <c r="BB26" s="147"/>
      <c r="BC26" s="147"/>
      <c r="BD26" s="147"/>
      <c r="BE26" s="147"/>
      <c r="BF26" s="147"/>
      <c r="BG26" s="147"/>
      <c r="BH26" s="147"/>
      <c r="BI26" s="147"/>
      <c r="BJ26" s="147"/>
      <c r="BK26" s="147"/>
      <c r="BL26" s="147"/>
      <c r="BM26" s="147"/>
      <c r="BN26" s="147"/>
    </row>
    <row r="27" spans="1:66" ht="25" thickTop="1">
      <c r="A27" s="143"/>
      <c r="C27" s="178"/>
      <c r="H27" s="164"/>
      <c r="I27" s="164"/>
      <c r="J27" s="146"/>
      <c r="K27" s="146"/>
      <c r="L27" s="146"/>
      <c r="M27" s="146"/>
      <c r="N27" s="146"/>
      <c r="O27" s="143"/>
      <c r="P27" s="146"/>
      <c r="Q27" s="146"/>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6"/>
      <c r="AO27" s="146"/>
      <c r="AP27" s="146"/>
      <c r="AQ27" s="146"/>
      <c r="AR27" s="146"/>
      <c r="AS27" s="143"/>
      <c r="AT27" s="143"/>
      <c r="AU27" s="202"/>
      <c r="AV27" s="143"/>
      <c r="AW27" s="146"/>
      <c r="AX27" s="146"/>
      <c r="AY27" s="146"/>
      <c r="AZ27" s="147"/>
      <c r="BA27" s="147"/>
      <c r="BB27" s="147"/>
      <c r="BC27" s="147"/>
      <c r="BD27" s="147"/>
      <c r="BE27" s="147"/>
      <c r="BF27" s="147"/>
      <c r="BG27" s="147"/>
      <c r="BH27" s="147"/>
      <c r="BI27" s="147"/>
      <c r="BJ27" s="147"/>
      <c r="BK27" s="147"/>
      <c r="BL27" s="147"/>
      <c r="BM27" s="147"/>
      <c r="BN27" s="147"/>
    </row>
    <row r="28" spans="1:66" ht="24">
      <c r="A28" s="147"/>
      <c r="C28" s="178"/>
      <c r="F28" s="164"/>
      <c r="G28" s="164"/>
      <c r="H28" s="164"/>
      <c r="I28" s="164"/>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row>
    <row r="29" spans="1:66" ht="24">
      <c r="A29" s="147"/>
      <c r="C29" s="173"/>
      <c r="F29" s="164"/>
      <c r="G29" s="164"/>
      <c r="H29" s="164"/>
      <c r="I29" s="164"/>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c r="BM29" s="147"/>
      <c r="BN29" s="147"/>
    </row>
    <row r="30" spans="1:66" ht="24">
      <c r="A30" s="143"/>
      <c r="C30" s="173"/>
      <c r="F30" s="164"/>
      <c r="G30" s="164"/>
      <c r="H30" s="164"/>
      <c r="I30" s="164"/>
      <c r="J30" s="146"/>
      <c r="K30" s="146"/>
      <c r="L30" s="146"/>
      <c r="M30" s="146"/>
      <c r="N30" s="146"/>
      <c r="O30" s="143"/>
      <c r="P30" s="146"/>
      <c r="Q30" s="146"/>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6"/>
      <c r="AO30" s="146"/>
      <c r="AP30" s="146"/>
      <c r="AQ30" s="146"/>
      <c r="AR30" s="146"/>
      <c r="AS30" s="143"/>
      <c r="AT30" s="143"/>
      <c r="AU30" s="202"/>
      <c r="AV30" s="143"/>
      <c r="AW30" s="146"/>
      <c r="AX30" s="146"/>
      <c r="AY30" s="146"/>
      <c r="AZ30" s="147"/>
      <c r="BA30" s="147"/>
      <c r="BB30" s="147"/>
      <c r="BC30" s="147"/>
      <c r="BD30" s="147"/>
      <c r="BE30" s="147"/>
      <c r="BF30" s="147"/>
      <c r="BG30" s="147"/>
      <c r="BH30" s="147"/>
      <c r="BI30" s="147"/>
      <c r="BJ30" s="147"/>
      <c r="BK30" s="147"/>
      <c r="BL30" s="147"/>
      <c r="BM30" s="147"/>
      <c r="BN30" s="147"/>
    </row>
    <row r="31" spans="1:66" ht="24">
      <c r="A31" s="147"/>
      <c r="B31" s="163"/>
      <c r="C31" s="179" t="s">
        <v>75</v>
      </c>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row>
    <row r="32" spans="1:66" ht="24">
      <c r="A32" s="147"/>
      <c r="B32" s="163"/>
      <c r="C32" s="163" t="s">
        <v>71</v>
      </c>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c r="BM32" s="147"/>
      <c r="BN32" s="147"/>
    </row>
    <row r="33" spans="1:66" ht="24">
      <c r="A33" s="143"/>
      <c r="B33" s="163"/>
      <c r="C33" s="163" t="s">
        <v>76</v>
      </c>
      <c r="J33" s="146"/>
      <c r="K33" s="146"/>
      <c r="L33" s="146"/>
      <c r="M33" s="146"/>
      <c r="N33" s="146"/>
      <c r="O33" s="143"/>
      <c r="P33" s="146"/>
      <c r="Q33" s="146"/>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6"/>
      <c r="AO33" s="146"/>
      <c r="AP33" s="146"/>
      <c r="AQ33" s="146"/>
      <c r="AR33" s="146"/>
      <c r="AS33" s="143"/>
      <c r="AT33" s="143"/>
      <c r="AU33" s="202"/>
      <c r="AV33" s="143"/>
      <c r="AW33" s="146"/>
      <c r="AX33" s="146"/>
      <c r="AY33" s="146"/>
      <c r="AZ33" s="147"/>
      <c r="BA33" s="147"/>
      <c r="BB33" s="147"/>
      <c r="BC33" s="147"/>
      <c r="BD33" s="147"/>
      <c r="BE33" s="147"/>
      <c r="BF33" s="147"/>
      <c r="BG33" s="147"/>
      <c r="BH33" s="147"/>
      <c r="BI33" s="147"/>
      <c r="BJ33" s="147"/>
      <c r="BK33" s="147"/>
      <c r="BL33" s="147"/>
      <c r="BM33" s="147"/>
      <c r="BN33" s="147"/>
    </row>
    <row r="34" spans="1:66" ht="24">
      <c r="A34" s="147"/>
      <c r="B34" s="163"/>
      <c r="C34" s="163" t="s">
        <v>73</v>
      </c>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row>
    <row r="35" spans="1:66" ht="24">
      <c r="A35" s="147"/>
      <c r="B35" s="163"/>
      <c r="C35" s="163" t="s">
        <v>77</v>
      </c>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row>
    <row r="36" spans="1:66" ht="25" thickBot="1">
      <c r="A36" s="143"/>
      <c r="B36" s="163"/>
      <c r="C36" s="163" t="s">
        <v>71</v>
      </c>
      <c r="J36" s="146"/>
      <c r="K36" s="146"/>
      <c r="L36" s="146"/>
      <c r="M36" s="146"/>
      <c r="N36" s="146"/>
      <c r="O36" s="143"/>
      <c r="P36" s="146"/>
      <c r="Q36" s="146"/>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6"/>
      <c r="AO36" s="146"/>
      <c r="AP36" s="146"/>
      <c r="AQ36" s="146"/>
      <c r="AR36" s="146"/>
      <c r="AS36" s="143"/>
      <c r="AT36" s="143"/>
      <c r="AU36" s="202"/>
      <c r="AV36" s="143"/>
      <c r="AW36" s="146"/>
      <c r="AX36" s="146"/>
      <c r="AY36" s="146"/>
      <c r="AZ36" s="147"/>
      <c r="BA36" s="147"/>
      <c r="BB36" s="147"/>
      <c r="BC36" s="147"/>
      <c r="BD36" s="147"/>
      <c r="BE36" s="147"/>
      <c r="BF36" s="147"/>
      <c r="BG36" s="147"/>
      <c r="BH36" s="147"/>
      <c r="BI36" s="147"/>
      <c r="BJ36" s="147"/>
      <c r="BK36" s="147"/>
      <c r="BL36" s="147"/>
      <c r="BM36" s="147"/>
      <c r="BN36" s="147"/>
    </row>
    <row r="37" spans="1:66" ht="25" thickBot="1">
      <c r="A37" s="147"/>
      <c r="B37" s="163"/>
      <c r="C37" s="180" t="s">
        <v>78</v>
      </c>
      <c r="E37" s="181" t="s">
        <v>79</v>
      </c>
      <c r="F37" s="578">
        <v>2</v>
      </c>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c r="BJ37" s="147"/>
      <c r="BK37" s="147"/>
      <c r="BL37" s="147"/>
      <c r="BM37" s="147"/>
      <c r="BN37" s="147"/>
    </row>
    <row r="38" spans="1:66" ht="25" thickBot="1">
      <c r="A38" s="147"/>
      <c r="B38" s="163"/>
      <c r="C38" s="163" t="s">
        <v>73</v>
      </c>
      <c r="E38" s="181" t="s">
        <v>80</v>
      </c>
      <c r="F38" s="183">
        <v>2.5000000000000001E-2</v>
      </c>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c r="BM38" s="147"/>
      <c r="BN38" s="147"/>
    </row>
    <row r="39" spans="1:66" ht="25" thickBot="1">
      <c r="A39" s="143"/>
      <c r="B39" s="163"/>
      <c r="C39" s="184" t="s">
        <v>81</v>
      </c>
      <c r="E39" s="181" t="s">
        <v>82</v>
      </c>
      <c r="F39" s="183">
        <v>8.5000000000000006E-2</v>
      </c>
      <c r="J39" s="146"/>
      <c r="K39" s="146"/>
      <c r="L39" s="146"/>
      <c r="M39" s="146"/>
      <c r="N39" s="146"/>
      <c r="O39" s="143"/>
      <c r="P39" s="146"/>
      <c r="Q39" s="146"/>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6"/>
      <c r="AO39" s="146"/>
      <c r="AP39" s="146"/>
      <c r="AQ39" s="146"/>
      <c r="AR39" s="146"/>
      <c r="AS39" s="143"/>
      <c r="AT39" s="143"/>
      <c r="AU39" s="202"/>
      <c r="AV39" s="143"/>
      <c r="AW39" s="146"/>
      <c r="AX39" s="146"/>
      <c r="AY39" s="146"/>
      <c r="AZ39" s="147"/>
      <c r="BA39" s="147"/>
      <c r="BB39" s="147"/>
      <c r="BC39" s="147"/>
      <c r="BD39" s="147"/>
      <c r="BE39" s="147"/>
      <c r="BF39" s="147"/>
      <c r="BG39" s="147"/>
      <c r="BH39" s="147"/>
      <c r="BI39" s="147"/>
      <c r="BJ39" s="147"/>
      <c r="BK39" s="147"/>
      <c r="BL39" s="147"/>
      <c r="BM39" s="147"/>
      <c r="BN39" s="147"/>
    </row>
    <row r="40" spans="1:66" ht="24">
      <c r="A40" s="143"/>
      <c r="B40" s="163"/>
      <c r="C40" s="163" t="s">
        <v>71</v>
      </c>
      <c r="J40" s="146"/>
      <c r="K40" s="146"/>
      <c r="L40" s="146"/>
      <c r="M40" s="146"/>
      <c r="N40" s="146"/>
      <c r="O40" s="143"/>
      <c r="P40" s="146"/>
      <c r="Q40" s="146"/>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6"/>
      <c r="AO40" s="146"/>
      <c r="AP40" s="146"/>
      <c r="AQ40" s="146"/>
      <c r="AR40" s="146"/>
      <c r="AS40" s="143"/>
      <c r="AT40" s="143"/>
      <c r="AU40" s="202"/>
      <c r="AV40" s="143"/>
      <c r="AW40" s="146"/>
      <c r="AX40" s="146"/>
      <c r="AY40" s="146"/>
      <c r="AZ40" s="147"/>
      <c r="BA40" s="147"/>
      <c r="BB40" s="147"/>
      <c r="BC40" s="147"/>
      <c r="BD40" s="147"/>
      <c r="BE40" s="147"/>
      <c r="BF40" s="147"/>
      <c r="BG40" s="147"/>
      <c r="BH40" s="147"/>
      <c r="BI40" s="147"/>
      <c r="BJ40" s="147"/>
      <c r="BK40" s="147"/>
      <c r="BL40" s="147"/>
      <c r="BM40" s="147"/>
      <c r="BN40" s="147"/>
    </row>
    <row r="41" spans="1:66" ht="24">
      <c r="A41" s="147"/>
      <c r="B41" s="163"/>
      <c r="C41" s="185">
        <f>F38+F37*(F39-F38)</f>
        <v>0.14500000000000002</v>
      </c>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c r="BM41" s="147"/>
      <c r="BN41" s="147"/>
    </row>
    <row r="42" spans="1:66" ht="24">
      <c r="A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c r="BM42" s="147"/>
      <c r="BN42" s="147"/>
    </row>
    <row r="43" spans="1:66" ht="24">
      <c r="A43" s="143"/>
      <c r="J43" s="146"/>
      <c r="K43" s="146"/>
      <c r="L43" s="146"/>
      <c r="M43" s="146"/>
      <c r="N43" s="146"/>
      <c r="O43" s="143"/>
      <c r="P43" s="146"/>
      <c r="Q43" s="146"/>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6"/>
      <c r="AO43" s="146"/>
      <c r="AP43" s="146"/>
      <c r="AQ43" s="146"/>
      <c r="AR43" s="146"/>
      <c r="AS43" s="143"/>
      <c r="AT43" s="143"/>
      <c r="AU43" s="202"/>
      <c r="AV43" s="143"/>
      <c r="AW43" s="146"/>
      <c r="AX43" s="146"/>
      <c r="AY43" s="146"/>
      <c r="AZ43" s="147"/>
      <c r="BA43" s="147"/>
      <c r="BB43" s="147"/>
      <c r="BC43" s="147"/>
      <c r="BD43" s="147"/>
      <c r="BE43" s="147"/>
      <c r="BF43" s="147"/>
      <c r="BG43" s="147"/>
      <c r="BH43" s="147"/>
      <c r="BI43" s="147"/>
      <c r="BJ43" s="147"/>
      <c r="BK43" s="147"/>
      <c r="BL43" s="147"/>
      <c r="BM43" s="147"/>
      <c r="BN43" s="147"/>
    </row>
    <row r="44" spans="1:66" ht="24">
      <c r="A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row>
    <row r="45" spans="1:66" ht="24">
      <c r="A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c r="BM45" s="147"/>
      <c r="BN45" s="147"/>
    </row>
    <row r="46" spans="1:66" ht="24">
      <c r="A46" s="143"/>
      <c r="C46" s="186" t="s">
        <v>83</v>
      </c>
      <c r="J46" s="146"/>
      <c r="K46" s="146"/>
      <c r="L46" s="146"/>
      <c r="M46" s="146"/>
      <c r="N46" s="146"/>
      <c r="O46" s="143"/>
      <c r="P46" s="146"/>
      <c r="Q46" s="146"/>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6"/>
      <c r="AO46" s="146"/>
      <c r="AP46" s="146"/>
      <c r="AQ46" s="146"/>
      <c r="AR46" s="146"/>
      <c r="AS46" s="143"/>
      <c r="AT46" s="143"/>
      <c r="AU46" s="202"/>
      <c r="AV46" s="143"/>
      <c r="AW46" s="146"/>
      <c r="AX46" s="146"/>
      <c r="AY46" s="146"/>
      <c r="AZ46" s="147"/>
      <c r="BA46" s="147"/>
      <c r="BB46" s="147"/>
      <c r="BC46" s="147"/>
      <c r="BD46" s="147"/>
      <c r="BE46" s="147"/>
      <c r="BF46" s="147"/>
      <c r="BG46" s="147"/>
      <c r="BH46" s="147"/>
      <c r="BI46" s="147"/>
      <c r="BJ46" s="147"/>
      <c r="BK46" s="147"/>
      <c r="BL46" s="147"/>
      <c r="BM46" s="147"/>
      <c r="BN46" s="147"/>
    </row>
    <row r="47" spans="1:66" ht="25" thickBot="1">
      <c r="A47" s="147"/>
      <c r="C47" s="165" t="s">
        <v>71</v>
      </c>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row>
    <row r="48" spans="1:66" ht="25" thickBot="1">
      <c r="A48" s="147"/>
      <c r="C48" s="187" t="s">
        <v>84</v>
      </c>
      <c r="E48" s="181" t="s">
        <v>85</v>
      </c>
      <c r="F48" s="182">
        <v>0.05</v>
      </c>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row>
    <row r="49" spans="1:66" ht="24">
      <c r="A49" s="143"/>
      <c r="C49" s="165" t="s">
        <v>71</v>
      </c>
      <c r="J49" s="146"/>
      <c r="K49" s="146"/>
      <c r="L49" s="146"/>
      <c r="M49" s="146"/>
      <c r="N49" s="146"/>
      <c r="O49" s="143"/>
      <c r="P49" s="146"/>
      <c r="Q49" s="146"/>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6"/>
      <c r="AO49" s="146"/>
      <c r="AP49" s="146"/>
      <c r="AQ49" s="146"/>
      <c r="AR49" s="146"/>
      <c r="AS49" s="143"/>
      <c r="AT49" s="143"/>
      <c r="AU49" s="202"/>
      <c r="AV49" s="143"/>
      <c r="AW49" s="146"/>
      <c r="AX49" s="146"/>
      <c r="AY49" s="146"/>
      <c r="AZ49" s="147"/>
      <c r="BA49" s="147"/>
      <c r="BB49" s="147"/>
      <c r="BC49" s="147"/>
      <c r="BD49" s="147"/>
      <c r="BE49" s="147"/>
      <c r="BF49" s="147"/>
      <c r="BG49" s="147"/>
      <c r="BH49" s="147"/>
      <c r="BI49" s="147"/>
      <c r="BJ49" s="147"/>
      <c r="BK49" s="147"/>
      <c r="BL49" s="147"/>
      <c r="BM49" s="147"/>
      <c r="BN49" s="147"/>
    </row>
    <row r="50" spans="1:66" ht="24">
      <c r="A50" s="147"/>
      <c r="C50" s="165" t="s">
        <v>86</v>
      </c>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c r="BI50" s="147"/>
      <c r="BJ50" s="147"/>
      <c r="BK50" s="147"/>
      <c r="BL50" s="147"/>
      <c r="BM50" s="147"/>
      <c r="BN50" s="147"/>
    </row>
    <row r="51" spans="1:66" ht="24">
      <c r="A51" s="147"/>
      <c r="C51" s="165" t="s">
        <v>71</v>
      </c>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row>
    <row r="52" spans="1:66" ht="24">
      <c r="A52" s="143"/>
      <c r="C52" s="188">
        <f>F48*(1-0.33)</f>
        <v>3.3499999999999995E-2</v>
      </c>
      <c r="J52" s="146"/>
      <c r="K52" s="146"/>
      <c r="L52" s="146"/>
      <c r="M52" s="146"/>
      <c r="N52" s="146"/>
      <c r="O52" s="143"/>
      <c r="P52" s="146"/>
      <c r="Q52" s="146"/>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6"/>
      <c r="AO52" s="146"/>
      <c r="AP52" s="146"/>
      <c r="AQ52" s="146"/>
      <c r="AR52" s="146"/>
      <c r="AS52" s="143"/>
      <c r="AT52" s="143"/>
      <c r="AU52" s="202"/>
      <c r="AV52" s="143"/>
      <c r="AW52" s="146"/>
      <c r="AX52" s="146"/>
      <c r="AY52" s="146"/>
      <c r="AZ52" s="147"/>
      <c r="BA52" s="147"/>
      <c r="BB52" s="147"/>
      <c r="BC52" s="147"/>
      <c r="BD52" s="147"/>
      <c r="BE52" s="147"/>
      <c r="BF52" s="147"/>
      <c r="BG52" s="147"/>
      <c r="BH52" s="147"/>
      <c r="BI52" s="147"/>
      <c r="BJ52" s="147"/>
      <c r="BK52" s="147"/>
      <c r="BL52" s="147"/>
      <c r="BM52" s="147"/>
      <c r="BN52" s="147"/>
    </row>
    <row r="53" spans="1:66" ht="24">
      <c r="A53" s="143"/>
      <c r="C53" s="188"/>
      <c r="J53" s="146"/>
      <c r="K53" s="146"/>
      <c r="L53" s="146"/>
      <c r="M53" s="146"/>
      <c r="N53" s="146"/>
      <c r="O53" s="143"/>
      <c r="P53" s="146"/>
      <c r="Q53" s="146"/>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6"/>
      <c r="AO53" s="146"/>
      <c r="AP53" s="146"/>
      <c r="AQ53" s="146"/>
      <c r="AR53" s="146"/>
      <c r="AS53" s="143"/>
      <c r="AT53" s="143"/>
      <c r="AU53" s="202"/>
      <c r="AV53" s="143"/>
      <c r="AW53" s="146"/>
      <c r="AX53" s="146"/>
      <c r="AY53" s="146"/>
      <c r="AZ53" s="147"/>
      <c r="BA53" s="147"/>
      <c r="BB53" s="147"/>
      <c r="BC53" s="147"/>
      <c r="BD53" s="147"/>
      <c r="BE53" s="147"/>
      <c r="BF53" s="147"/>
      <c r="BG53" s="147"/>
      <c r="BH53" s="147"/>
      <c r="BI53" s="147"/>
      <c r="BJ53" s="147"/>
      <c r="BK53" s="147"/>
      <c r="BL53" s="147"/>
      <c r="BM53" s="147"/>
      <c r="BN53" s="147"/>
    </row>
    <row r="54" spans="1:66" ht="24">
      <c r="A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c r="BI54" s="147"/>
      <c r="BJ54" s="147"/>
      <c r="BK54" s="147"/>
      <c r="BL54" s="147"/>
      <c r="BM54" s="147"/>
      <c r="BN54" s="147"/>
    </row>
    <row r="55" spans="1:66" s="189" customFormat="1" ht="24">
      <c r="A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c r="BI55" s="147"/>
      <c r="BJ55" s="147"/>
      <c r="BK55" s="147"/>
      <c r="BL55" s="147"/>
      <c r="BM55" s="147"/>
      <c r="BN55" s="147"/>
    </row>
    <row r="56" spans="1:66" ht="24">
      <c r="A56" s="143"/>
      <c r="J56" s="146"/>
      <c r="K56" s="146"/>
      <c r="L56" s="146"/>
      <c r="M56" s="146"/>
      <c r="N56" s="146"/>
      <c r="O56" s="143"/>
      <c r="P56" s="146"/>
      <c r="Q56" s="146"/>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6"/>
      <c r="AO56" s="146"/>
      <c r="AP56" s="146"/>
      <c r="AQ56" s="146"/>
      <c r="AR56" s="146"/>
      <c r="AS56" s="143"/>
      <c r="AT56" s="143"/>
      <c r="AU56" s="202"/>
      <c r="AV56" s="143"/>
      <c r="AW56" s="146"/>
      <c r="AX56" s="146"/>
      <c r="AY56" s="146"/>
      <c r="AZ56" s="147"/>
      <c r="BA56" s="147"/>
      <c r="BB56" s="147"/>
      <c r="BC56" s="147"/>
      <c r="BD56" s="147"/>
      <c r="BE56" s="147"/>
      <c r="BF56" s="147"/>
      <c r="BG56" s="147"/>
      <c r="BH56" s="147"/>
      <c r="BI56" s="147"/>
      <c r="BJ56" s="147"/>
      <c r="BK56" s="147"/>
      <c r="BL56" s="147"/>
      <c r="BM56" s="147"/>
      <c r="BN56" s="147"/>
    </row>
    <row r="57" spans="1:66" ht="24">
      <c r="A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row>
    <row r="58" spans="1:66" ht="24">
      <c r="A58" s="147"/>
      <c r="C58" s="164" t="s">
        <v>87</v>
      </c>
      <c r="D58" s="190">
        <f>NPV($C$26,$C$9:$G$9)</f>
        <v>5443.2395907877108</v>
      </c>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row>
    <row r="59" spans="1:66" ht="24">
      <c r="A59" s="143"/>
      <c r="J59" s="146"/>
      <c r="K59" s="146"/>
      <c r="L59" s="146"/>
      <c r="M59" s="146"/>
      <c r="N59" s="146"/>
      <c r="O59" s="143"/>
      <c r="P59" s="146"/>
      <c r="Q59" s="146"/>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6"/>
      <c r="AO59" s="146"/>
      <c r="AP59" s="146"/>
      <c r="AQ59" s="146"/>
      <c r="AR59" s="146"/>
      <c r="AS59" s="143"/>
      <c r="AT59" s="143"/>
      <c r="AU59" s="202"/>
      <c r="AV59" s="143"/>
      <c r="AW59" s="146"/>
      <c r="AX59" s="146"/>
      <c r="AY59" s="146"/>
      <c r="AZ59" s="147"/>
      <c r="BA59" s="147"/>
      <c r="BB59" s="147"/>
      <c r="BC59" s="147"/>
      <c r="BD59" s="147"/>
      <c r="BE59" s="147"/>
      <c r="BF59" s="147"/>
      <c r="BG59" s="147"/>
      <c r="BH59" s="147"/>
      <c r="BI59" s="147"/>
      <c r="BJ59" s="147"/>
      <c r="BK59" s="147"/>
      <c r="BL59" s="147"/>
      <c r="BM59" s="147"/>
      <c r="BN59" s="147"/>
    </row>
    <row r="60" spans="1:66" s="189" customFormat="1" ht="24">
      <c r="A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row>
    <row r="61" spans="1:66" s="189" customFormat="1" ht="24">
      <c r="A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row>
    <row r="62" spans="1:66" ht="24">
      <c r="A62" s="143"/>
      <c r="J62" s="146"/>
      <c r="K62" s="146"/>
      <c r="L62" s="146"/>
      <c r="M62" s="146"/>
      <c r="N62" s="146"/>
      <c r="O62" s="143"/>
      <c r="P62" s="146"/>
      <c r="Q62" s="146"/>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6"/>
      <c r="AO62" s="146"/>
      <c r="AP62" s="146"/>
      <c r="AQ62" s="146"/>
      <c r="AR62" s="146"/>
      <c r="AS62" s="143"/>
      <c r="AT62" s="143"/>
      <c r="AU62" s="202"/>
      <c r="AV62" s="143"/>
      <c r="AW62" s="146"/>
      <c r="AX62" s="146"/>
      <c r="AY62" s="146"/>
      <c r="AZ62" s="147"/>
      <c r="BA62" s="147"/>
      <c r="BB62" s="147"/>
      <c r="BC62" s="147"/>
      <c r="BD62" s="147"/>
      <c r="BE62" s="147"/>
      <c r="BF62" s="147"/>
      <c r="BG62" s="147"/>
      <c r="BH62" s="147"/>
      <c r="BI62" s="147"/>
      <c r="BJ62" s="147"/>
      <c r="BK62" s="147"/>
      <c r="BL62" s="147"/>
      <c r="BM62" s="147"/>
      <c r="BN62" s="147"/>
    </row>
    <row r="63" spans="1:66" ht="24">
      <c r="A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c r="BL63" s="147"/>
      <c r="BM63" s="147"/>
      <c r="BN63" s="147"/>
    </row>
    <row r="64" spans="1:66" ht="25" thickBot="1">
      <c r="A64" s="147"/>
      <c r="C64" s="162" t="s">
        <v>88</v>
      </c>
      <c r="E64" s="191">
        <f>H65</f>
        <v>0.02</v>
      </c>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row>
    <row r="65" spans="1:66" ht="25" thickBot="1">
      <c r="A65" s="143"/>
      <c r="C65" s="164" t="s">
        <v>89</v>
      </c>
      <c r="E65" s="190">
        <f>$G$9*(1+H65)/($C$26-H65)</f>
        <v>33843.129987066648</v>
      </c>
      <c r="G65" s="181" t="s">
        <v>187</v>
      </c>
      <c r="H65" s="182">
        <v>0.02</v>
      </c>
      <c r="J65" s="146"/>
      <c r="K65" s="146"/>
      <c r="L65" s="146"/>
      <c r="M65" s="146"/>
      <c r="N65" s="146"/>
      <c r="O65" s="143"/>
      <c r="P65" s="146"/>
      <c r="Q65" s="146"/>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6"/>
      <c r="AO65" s="146"/>
      <c r="AP65" s="146"/>
      <c r="AQ65" s="146"/>
      <c r="AR65" s="146"/>
      <c r="AS65" s="143"/>
      <c r="AT65" s="143"/>
      <c r="AU65" s="202"/>
      <c r="AV65" s="143"/>
      <c r="AW65" s="146"/>
      <c r="AX65" s="146"/>
      <c r="AY65" s="146"/>
      <c r="AZ65" s="147"/>
      <c r="BA65" s="147"/>
      <c r="BB65" s="147"/>
      <c r="BC65" s="147"/>
      <c r="BD65" s="147"/>
      <c r="BE65" s="147"/>
      <c r="BF65" s="147"/>
      <c r="BG65" s="147"/>
      <c r="BH65" s="147"/>
      <c r="BI65" s="147"/>
      <c r="BJ65" s="147"/>
      <c r="BK65" s="147"/>
      <c r="BL65" s="147"/>
      <c r="BM65" s="147"/>
      <c r="BN65" s="147"/>
    </row>
    <row r="66" spans="1:66" ht="24">
      <c r="A66" s="143"/>
      <c r="C66" s="164" t="s">
        <v>90</v>
      </c>
      <c r="E66" s="190">
        <f>E65/(1+$C$26)^4</f>
        <v>19821.792381718587</v>
      </c>
      <c r="J66" s="146"/>
      <c r="K66" s="146"/>
      <c r="L66" s="146"/>
      <c r="M66" s="146"/>
      <c r="N66" s="146"/>
      <c r="O66" s="143"/>
      <c r="P66" s="146"/>
      <c r="Q66" s="146"/>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6"/>
      <c r="AO66" s="146"/>
      <c r="AP66" s="146"/>
      <c r="AQ66" s="146"/>
      <c r="AR66" s="146"/>
      <c r="AS66" s="143"/>
      <c r="AT66" s="143"/>
      <c r="AU66" s="202"/>
      <c r="AV66" s="143"/>
      <c r="AW66" s="146"/>
      <c r="AX66" s="146"/>
      <c r="AY66" s="146"/>
      <c r="AZ66" s="147"/>
      <c r="BA66" s="147"/>
      <c r="BB66" s="147"/>
      <c r="BC66" s="147"/>
      <c r="BD66" s="147"/>
      <c r="BE66" s="147"/>
      <c r="BF66" s="147"/>
      <c r="BG66" s="147"/>
      <c r="BH66" s="147"/>
      <c r="BI66" s="147"/>
      <c r="BJ66" s="147"/>
      <c r="BK66" s="147"/>
      <c r="BL66" s="147"/>
      <c r="BM66" s="147"/>
      <c r="BN66" s="147"/>
    </row>
    <row r="67" spans="1:66" ht="24">
      <c r="A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row>
    <row r="68" spans="1:66" s="189" customFormat="1" ht="24">
      <c r="A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row>
    <row r="69" spans="1:66" s="189" customFormat="1" ht="24">
      <c r="A69" s="143"/>
      <c r="J69" s="146"/>
      <c r="K69" s="146"/>
      <c r="L69" s="146"/>
      <c r="M69" s="146"/>
      <c r="N69" s="146"/>
      <c r="O69" s="143"/>
      <c r="P69" s="146"/>
      <c r="Q69" s="146"/>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6"/>
      <c r="AO69" s="146"/>
      <c r="AP69" s="146"/>
      <c r="AQ69" s="146"/>
      <c r="AR69" s="146"/>
      <c r="AS69" s="143"/>
      <c r="AT69" s="143"/>
      <c r="AU69" s="202"/>
      <c r="AV69" s="143"/>
      <c r="AW69" s="146"/>
      <c r="AX69" s="146"/>
      <c r="AY69" s="146"/>
      <c r="AZ69" s="147"/>
      <c r="BA69" s="147"/>
      <c r="BB69" s="147"/>
      <c r="BC69" s="147"/>
      <c r="BD69" s="147"/>
      <c r="BE69" s="147"/>
      <c r="BF69" s="147"/>
      <c r="BG69" s="147"/>
      <c r="BH69" s="147"/>
      <c r="BI69" s="147"/>
      <c r="BJ69" s="147"/>
      <c r="BK69" s="147"/>
      <c r="BL69" s="147"/>
      <c r="BM69" s="147"/>
      <c r="BN69" s="147"/>
    </row>
    <row r="70" spans="1:66" ht="24">
      <c r="A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row>
    <row r="71" spans="1:66" ht="24">
      <c r="A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c r="BL71" s="147"/>
      <c r="BM71" s="147"/>
      <c r="BN71" s="147"/>
    </row>
    <row r="72" spans="1:66" ht="24">
      <c r="A72" s="143"/>
      <c r="C72" s="164" t="s">
        <v>91</v>
      </c>
      <c r="D72" s="190">
        <f>E66+D58</f>
        <v>25265.031972506298</v>
      </c>
      <c r="J72" s="146"/>
      <c r="K72" s="146"/>
      <c r="L72" s="146"/>
      <c r="M72" s="146"/>
      <c r="N72" s="146"/>
      <c r="O72" s="143"/>
      <c r="P72" s="146"/>
      <c r="Q72" s="146"/>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6"/>
      <c r="AO72" s="146"/>
      <c r="AP72" s="146"/>
      <c r="AQ72" s="146"/>
      <c r="AR72" s="146"/>
      <c r="AS72" s="143"/>
      <c r="AT72" s="143"/>
      <c r="AU72" s="202"/>
      <c r="AV72" s="143"/>
      <c r="AW72" s="146"/>
      <c r="AX72" s="146"/>
      <c r="AY72" s="146"/>
      <c r="AZ72" s="147"/>
      <c r="BA72" s="147"/>
      <c r="BB72" s="147"/>
      <c r="BC72" s="147"/>
      <c r="BD72" s="147"/>
      <c r="BE72" s="147"/>
      <c r="BF72" s="147"/>
      <c r="BG72" s="147"/>
      <c r="BH72" s="147"/>
      <c r="BI72" s="147"/>
      <c r="BJ72" s="147"/>
      <c r="BK72" s="147"/>
      <c r="BL72" s="147"/>
      <c r="BM72" s="147"/>
      <c r="BN72" s="147"/>
    </row>
    <row r="73" spans="1:66" ht="24">
      <c r="A73" s="147"/>
      <c r="C73" s="164" t="s">
        <v>92</v>
      </c>
      <c r="D73" s="192">
        <f>'Balance Sheet'!Z34+'Balance Sheet'!Z31</f>
        <v>10</v>
      </c>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row>
    <row r="74" spans="1:66" ht="24">
      <c r="A74" s="147"/>
      <c r="C74" s="164" t="s">
        <v>93</v>
      </c>
      <c r="D74" s="190">
        <f>D72-D73</f>
        <v>25255.031972506298</v>
      </c>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c r="BI74" s="147"/>
      <c r="BJ74" s="147"/>
      <c r="BK74" s="147"/>
      <c r="BL74" s="147"/>
      <c r="BM74" s="147"/>
      <c r="BN74" s="147"/>
    </row>
    <row r="75" spans="1:66" ht="24">
      <c r="A75" s="143"/>
      <c r="C75" s="164" t="s">
        <v>94</v>
      </c>
      <c r="D75" s="193">
        <f>'Income Statement'!AB44</f>
        <v>1165</v>
      </c>
      <c r="J75" s="146"/>
      <c r="K75" s="146"/>
      <c r="L75" s="146"/>
      <c r="M75" s="146"/>
      <c r="N75" s="146"/>
      <c r="O75" s="143"/>
      <c r="P75" s="146"/>
      <c r="Q75" s="146"/>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6"/>
      <c r="AO75" s="146"/>
      <c r="AP75" s="146"/>
      <c r="AQ75" s="146"/>
      <c r="AR75" s="146"/>
      <c r="AS75" s="143"/>
      <c r="AT75" s="143"/>
      <c r="AU75" s="202"/>
      <c r="AV75" s="143"/>
      <c r="AW75" s="146"/>
      <c r="AX75" s="146"/>
      <c r="AY75" s="146"/>
      <c r="AZ75" s="147"/>
      <c r="BA75" s="147"/>
      <c r="BB75" s="147"/>
      <c r="BC75" s="147"/>
      <c r="BD75" s="147"/>
      <c r="BE75" s="147"/>
      <c r="BF75" s="147"/>
      <c r="BG75" s="147"/>
      <c r="BH75" s="147"/>
      <c r="BI75" s="147"/>
      <c r="BJ75" s="147"/>
      <c r="BK75" s="147"/>
      <c r="BL75" s="147"/>
      <c r="BM75" s="147"/>
      <c r="BN75" s="147"/>
    </row>
    <row r="76" spans="1:66" ht="24">
      <c r="A76" s="147"/>
      <c r="C76" s="194" t="s">
        <v>95</v>
      </c>
      <c r="D76" s="195">
        <f>D74/D75</f>
        <v>21.678139032194249</v>
      </c>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c r="BI76" s="147"/>
      <c r="BJ76" s="147"/>
      <c r="BK76" s="147"/>
      <c r="BL76" s="147"/>
      <c r="BM76" s="147"/>
      <c r="BN76" s="147"/>
    </row>
    <row r="77" spans="1:66" ht="24">
      <c r="A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47"/>
      <c r="BK77" s="147"/>
      <c r="BL77" s="147"/>
      <c r="BM77" s="147"/>
      <c r="BN77" s="147"/>
    </row>
    <row r="78" spans="1:66" s="189" customFormat="1" ht="24">
      <c r="A78" s="143"/>
      <c r="J78" s="146"/>
      <c r="K78" s="146"/>
      <c r="L78" s="146"/>
      <c r="M78" s="146"/>
      <c r="N78" s="146"/>
      <c r="O78" s="143"/>
      <c r="P78" s="146"/>
      <c r="Q78" s="146"/>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6"/>
      <c r="AO78" s="146"/>
      <c r="AP78" s="146"/>
      <c r="AQ78" s="146"/>
      <c r="AR78" s="146"/>
      <c r="AS78" s="143"/>
      <c r="AT78" s="143"/>
      <c r="AU78" s="202"/>
      <c r="AV78" s="143"/>
      <c r="AW78" s="146"/>
      <c r="AX78" s="146"/>
      <c r="AY78" s="146"/>
      <c r="AZ78" s="147"/>
      <c r="BA78" s="147"/>
      <c r="BB78" s="147"/>
      <c r="BC78" s="147"/>
      <c r="BD78" s="147"/>
      <c r="BE78" s="147"/>
      <c r="BF78" s="147"/>
      <c r="BG78" s="147"/>
      <c r="BH78" s="147"/>
      <c r="BI78" s="147"/>
      <c r="BJ78" s="147"/>
      <c r="BK78" s="147"/>
      <c r="BL78" s="147"/>
      <c r="BM78" s="147"/>
      <c r="BN78" s="147"/>
    </row>
    <row r="79" spans="1:66" ht="24">
      <c r="A79" s="143"/>
      <c r="J79" s="146"/>
      <c r="K79" s="146"/>
      <c r="L79" s="146"/>
      <c r="M79" s="146"/>
      <c r="N79" s="146"/>
      <c r="O79" s="143"/>
      <c r="P79" s="146"/>
      <c r="Q79" s="146"/>
      <c r="R79" s="147"/>
      <c r="S79" s="147"/>
      <c r="T79" s="147"/>
      <c r="U79" s="147"/>
      <c r="V79" s="147"/>
      <c r="W79" s="147"/>
      <c r="X79" s="147"/>
      <c r="Y79" s="147"/>
      <c r="Z79" s="147"/>
      <c r="AA79" s="147"/>
      <c r="AB79" s="147"/>
      <c r="AC79" s="147"/>
      <c r="AD79" s="147"/>
      <c r="AE79" s="147"/>
      <c r="AF79" s="147"/>
      <c r="AG79" s="147"/>
      <c r="AH79" s="147"/>
      <c r="AI79" s="147"/>
      <c r="AJ79" s="147"/>
      <c r="AK79" s="147"/>
      <c r="AL79" s="147"/>
      <c r="AM79" s="147"/>
      <c r="AN79" s="146"/>
      <c r="AO79" s="146"/>
      <c r="AP79" s="146"/>
      <c r="AQ79" s="146"/>
      <c r="AR79" s="146"/>
      <c r="AS79" s="143"/>
      <c r="AT79" s="143"/>
      <c r="AU79" s="202"/>
      <c r="AV79" s="143"/>
      <c r="AW79" s="146"/>
      <c r="AX79" s="146"/>
      <c r="AY79" s="146"/>
      <c r="AZ79" s="147"/>
      <c r="BA79" s="147"/>
      <c r="BB79" s="147"/>
      <c r="BC79" s="147"/>
      <c r="BD79" s="147"/>
      <c r="BE79" s="147"/>
      <c r="BF79" s="147"/>
      <c r="BG79" s="147"/>
      <c r="BH79" s="147"/>
      <c r="BI79" s="147"/>
      <c r="BJ79" s="147"/>
      <c r="BK79" s="147"/>
      <c r="BL79" s="147"/>
      <c r="BM79" s="147"/>
      <c r="BN79" s="147"/>
    </row>
    <row r="80" spans="1:66" ht="24">
      <c r="A80" s="147"/>
      <c r="E80" s="579"/>
      <c r="F80" s="579"/>
      <c r="G80" s="579"/>
      <c r="H80" s="579"/>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row>
    <row r="81" spans="1:66" ht="24">
      <c r="A81" s="147"/>
      <c r="D81" s="196">
        <f>E81-0.03</f>
        <v>8.3093880480313215E-2</v>
      </c>
      <c r="E81" s="196">
        <f>F81-0.03</f>
        <v>0.11309388048031321</v>
      </c>
      <c r="F81" s="196">
        <f>C26</f>
        <v>0.14309388048031321</v>
      </c>
      <c r="G81" s="196">
        <f>F81+0.03</f>
        <v>0.17309388048031321</v>
      </c>
      <c r="H81" s="196">
        <f>G81+0.03</f>
        <v>0.20309388048031321</v>
      </c>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c r="BI81" s="147"/>
      <c r="BJ81" s="147"/>
      <c r="BK81" s="147"/>
      <c r="BL81" s="147"/>
      <c r="BM81" s="147"/>
      <c r="BN81" s="147"/>
    </row>
    <row r="82" spans="1:66" ht="24">
      <c r="A82" s="143"/>
      <c r="C82" s="197">
        <v>0.01</v>
      </c>
      <c r="D82" s="198">
        <f t="shared" ref="D82:H84" si="0">(((NPV(D$81,$C$9:$G$9)+$G$9*(1+$C82)/(D$81-$C82)/(1+D$81)^4))-$D$73)/$D$75</f>
        <v>40.943369107809538</v>
      </c>
      <c r="E82" s="198">
        <f t="shared" si="0"/>
        <v>27.538886343487569</v>
      </c>
      <c r="F82" s="198">
        <f t="shared" si="0"/>
        <v>20.245487270871074</v>
      </c>
      <c r="G82" s="198">
        <f t="shared" si="0"/>
        <v>15.690526114433334</v>
      </c>
      <c r="H82" s="199">
        <f t="shared" si="0"/>
        <v>12.596362725990058</v>
      </c>
      <c r="J82" s="146"/>
      <c r="K82" s="146"/>
      <c r="L82" s="146"/>
      <c r="M82" s="146"/>
      <c r="N82" s="146"/>
      <c r="O82" s="143"/>
      <c r="P82" s="146"/>
      <c r="Q82" s="146"/>
      <c r="R82" s="147"/>
      <c r="S82" s="147"/>
      <c r="T82" s="147"/>
      <c r="U82" s="147"/>
      <c r="V82" s="147"/>
      <c r="W82" s="147"/>
      <c r="X82" s="147"/>
      <c r="Y82" s="147"/>
      <c r="Z82" s="147"/>
      <c r="AA82" s="147"/>
      <c r="AB82" s="147"/>
      <c r="AC82" s="147"/>
      <c r="AD82" s="147"/>
      <c r="AE82" s="147"/>
      <c r="AF82" s="147"/>
      <c r="AG82" s="147"/>
      <c r="AH82" s="147"/>
      <c r="AI82" s="147"/>
      <c r="AJ82" s="147"/>
      <c r="AK82" s="147"/>
      <c r="AL82" s="147"/>
      <c r="AM82" s="147"/>
      <c r="AN82" s="146"/>
      <c r="AO82" s="146"/>
      <c r="AP82" s="146"/>
      <c r="AQ82" s="146"/>
      <c r="AR82" s="146"/>
      <c r="AS82" s="143"/>
      <c r="AT82" s="143"/>
      <c r="AU82" s="202"/>
      <c r="AV82" s="143"/>
      <c r="AW82" s="146"/>
      <c r="AX82" s="146"/>
      <c r="AY82" s="146"/>
      <c r="AZ82" s="147"/>
      <c r="BA82" s="147"/>
      <c r="BB82" s="147"/>
      <c r="BC82" s="147"/>
      <c r="BD82" s="147"/>
      <c r="BE82" s="147"/>
      <c r="BF82" s="147"/>
      <c r="BG82" s="147"/>
      <c r="BH82" s="147"/>
      <c r="BI82" s="147"/>
      <c r="BJ82" s="147"/>
      <c r="BK82" s="147"/>
      <c r="BL82" s="147"/>
      <c r="BM82" s="147"/>
      <c r="BN82" s="147"/>
    </row>
    <row r="83" spans="1:66" ht="24">
      <c r="A83" s="147"/>
      <c r="C83" s="197">
        <v>0.02</v>
      </c>
      <c r="D83" s="198">
        <f t="shared" si="0"/>
        <v>46.926304651261304</v>
      </c>
      <c r="E83" s="198">
        <f t="shared" si="0"/>
        <v>30.187578478234578</v>
      </c>
      <c r="F83" s="200">
        <f t="shared" si="0"/>
        <v>21.678139032194249</v>
      </c>
      <c r="G83" s="198">
        <f t="shared" si="0"/>
        <v>16.560261385372904</v>
      </c>
      <c r="H83" s="198">
        <f t="shared" si="0"/>
        <v>13.165792268382857</v>
      </c>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c r="BI83" s="147"/>
      <c r="BJ83" s="147"/>
      <c r="BK83" s="147"/>
      <c r="BL83" s="147"/>
      <c r="BM83" s="147"/>
      <c r="BN83" s="147"/>
    </row>
    <row r="84" spans="1:66" ht="24">
      <c r="A84" s="147"/>
      <c r="C84" s="197">
        <v>0.03</v>
      </c>
      <c r="D84" s="201">
        <f t="shared" si="0"/>
        <v>55.162959640090662</v>
      </c>
      <c r="E84" s="198">
        <f t="shared" si="0"/>
        <v>33.473788591306018</v>
      </c>
      <c r="F84" s="198">
        <f t="shared" si="0"/>
        <v>23.364146988430647</v>
      </c>
      <c r="G84" s="198">
        <f t="shared" si="0"/>
        <v>17.551558146995401</v>
      </c>
      <c r="H84" s="198">
        <f t="shared" si="0"/>
        <v>13.801016111627046</v>
      </c>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row>
    <row r="85" spans="1:66" ht="24">
      <c r="A85" s="143"/>
      <c r="J85" s="146"/>
      <c r="K85" s="146"/>
      <c r="L85" s="146"/>
      <c r="M85" s="146"/>
      <c r="N85" s="146"/>
      <c r="O85" s="143"/>
      <c r="P85" s="146"/>
      <c r="Q85" s="146"/>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6"/>
      <c r="AO85" s="146"/>
      <c r="AP85" s="146"/>
      <c r="AQ85" s="146"/>
      <c r="AR85" s="146"/>
      <c r="AS85" s="143"/>
      <c r="AT85" s="143"/>
      <c r="AU85" s="202"/>
      <c r="AV85" s="143"/>
      <c r="AW85" s="146"/>
      <c r="AX85" s="146"/>
      <c r="AY85" s="146"/>
      <c r="AZ85" s="147"/>
      <c r="BA85" s="147"/>
      <c r="BB85" s="147"/>
      <c r="BC85" s="147"/>
      <c r="BD85" s="147"/>
      <c r="BE85" s="147"/>
      <c r="BF85" s="147"/>
      <c r="BG85" s="147"/>
      <c r="BH85" s="147"/>
      <c r="BI85" s="147"/>
      <c r="BJ85" s="147"/>
      <c r="BK85" s="147"/>
      <c r="BL85" s="147"/>
      <c r="BM85" s="147"/>
      <c r="BN85" s="147"/>
    </row>
    <row r="86" spans="1:66" ht="24">
      <c r="A86" s="147"/>
      <c r="D86" s="162" t="s">
        <v>96</v>
      </c>
      <c r="F86" s="162" t="s">
        <v>97</v>
      </c>
      <c r="H86" s="162" t="s">
        <v>98</v>
      </c>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c r="BI86" s="147"/>
      <c r="BJ86" s="147"/>
      <c r="BK86" s="147"/>
      <c r="BL86" s="147"/>
      <c r="BM86" s="147"/>
      <c r="BN86" s="147"/>
    </row>
    <row r="87" spans="1:66" ht="24">
      <c r="A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row>
    <row r="88" spans="1:66" s="189" customFormat="1" ht="24">
      <c r="A88" s="143"/>
      <c r="J88" s="146"/>
      <c r="K88" s="146"/>
      <c r="L88" s="146"/>
      <c r="M88" s="146"/>
      <c r="N88" s="146"/>
      <c r="O88" s="143"/>
      <c r="P88" s="146"/>
      <c r="Q88" s="146"/>
      <c r="R88" s="147"/>
      <c r="S88" s="147"/>
      <c r="T88" s="147"/>
      <c r="U88" s="147"/>
      <c r="V88" s="147"/>
      <c r="W88" s="147"/>
      <c r="X88" s="147"/>
      <c r="Y88" s="147"/>
      <c r="Z88" s="147"/>
      <c r="AA88" s="147"/>
      <c r="AB88" s="147"/>
      <c r="AC88" s="147"/>
      <c r="AD88" s="147"/>
      <c r="AE88" s="147"/>
      <c r="AF88" s="147"/>
      <c r="AG88" s="147"/>
      <c r="AH88" s="147"/>
      <c r="AI88" s="147"/>
      <c r="AJ88" s="147"/>
      <c r="AK88" s="147"/>
      <c r="AL88" s="147"/>
      <c r="AM88" s="147"/>
      <c r="AN88" s="146"/>
      <c r="AO88" s="146"/>
      <c r="AP88" s="146"/>
      <c r="AQ88" s="146"/>
      <c r="AR88" s="146"/>
      <c r="AS88" s="143"/>
      <c r="AT88" s="143"/>
      <c r="AU88" s="202"/>
      <c r="AV88" s="143"/>
      <c r="AW88" s="146"/>
      <c r="AX88" s="146"/>
      <c r="AY88" s="146"/>
      <c r="AZ88" s="147"/>
      <c r="BA88" s="147"/>
      <c r="BB88" s="147"/>
      <c r="BC88" s="147"/>
      <c r="BD88" s="147"/>
      <c r="BE88" s="147"/>
      <c r="BF88" s="147"/>
      <c r="BG88" s="147"/>
      <c r="BH88" s="147"/>
      <c r="BI88" s="147"/>
      <c r="BJ88" s="147"/>
      <c r="BK88" s="147"/>
      <c r="BL88" s="147"/>
      <c r="BM88" s="147"/>
      <c r="BN88" s="147"/>
    </row>
    <row r="89" spans="1:66" s="189" customFormat="1" ht="24">
      <c r="A89" s="147"/>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c r="BI89" s="147"/>
      <c r="BJ89" s="147"/>
      <c r="BK89" s="147"/>
      <c r="BL89" s="147"/>
      <c r="BM89" s="147"/>
      <c r="BN89" s="147"/>
    </row>
    <row r="90" spans="1:66" s="189" customFormat="1" ht="24">
      <c r="A90" s="147"/>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c r="BI90" s="147"/>
      <c r="BJ90" s="147"/>
      <c r="BK90" s="147"/>
      <c r="BL90" s="147"/>
      <c r="BM90" s="147"/>
      <c r="BN90" s="147"/>
    </row>
    <row r="91" spans="1:66" s="189" customFormat="1" ht="24">
      <c r="A91" s="143"/>
      <c r="J91" s="146"/>
      <c r="K91" s="146"/>
      <c r="L91" s="146"/>
      <c r="M91" s="146"/>
      <c r="N91" s="146"/>
      <c r="O91" s="143"/>
      <c r="P91" s="146"/>
      <c r="Q91" s="146"/>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6"/>
      <c r="AO91" s="146"/>
      <c r="AP91" s="146"/>
      <c r="AQ91" s="146"/>
      <c r="AR91" s="146"/>
      <c r="AS91" s="143"/>
      <c r="AT91" s="143"/>
      <c r="AU91" s="202"/>
      <c r="AV91" s="143"/>
      <c r="AW91" s="146"/>
      <c r="AX91" s="146"/>
      <c r="AY91" s="146"/>
      <c r="AZ91" s="147"/>
      <c r="BA91" s="147"/>
      <c r="BB91" s="147"/>
      <c r="BC91" s="147"/>
      <c r="BD91" s="147"/>
      <c r="BE91" s="147"/>
      <c r="BF91" s="147"/>
      <c r="BG91" s="147"/>
      <c r="BH91" s="147"/>
      <c r="BI91" s="147"/>
      <c r="BJ91" s="147"/>
      <c r="BK91" s="147"/>
      <c r="BL91" s="147"/>
      <c r="BM91" s="147"/>
      <c r="BN91" s="147"/>
    </row>
    <row r="92" spans="1:66" s="189" customFormat="1" ht="24">
      <c r="A92" s="143"/>
      <c r="J92" s="146"/>
      <c r="K92" s="146"/>
      <c r="L92" s="146"/>
      <c r="M92" s="146"/>
      <c r="N92" s="146"/>
      <c r="O92" s="143"/>
      <c r="P92" s="146"/>
      <c r="Q92" s="146"/>
      <c r="R92" s="147"/>
      <c r="S92" s="147"/>
      <c r="T92" s="147"/>
      <c r="U92" s="147"/>
      <c r="V92" s="147"/>
      <c r="W92" s="147"/>
      <c r="X92" s="147"/>
      <c r="Y92" s="147"/>
      <c r="Z92" s="147"/>
      <c r="AA92" s="147"/>
      <c r="AB92" s="147"/>
      <c r="AC92" s="147"/>
      <c r="AD92" s="147"/>
      <c r="AE92" s="147"/>
      <c r="AF92" s="147"/>
      <c r="AG92" s="147"/>
      <c r="AH92" s="147"/>
      <c r="AI92" s="147"/>
      <c r="AJ92" s="147"/>
      <c r="AK92" s="147"/>
      <c r="AL92" s="147"/>
      <c r="AM92" s="147"/>
      <c r="AN92" s="146"/>
      <c r="AO92" s="146"/>
      <c r="AP92" s="146"/>
      <c r="AQ92" s="146"/>
      <c r="AR92" s="146"/>
      <c r="AS92" s="143"/>
      <c r="AT92" s="143"/>
      <c r="AU92" s="202"/>
      <c r="AV92" s="143"/>
      <c r="AW92" s="146"/>
      <c r="AX92" s="146"/>
      <c r="AY92" s="146"/>
      <c r="AZ92" s="147"/>
      <c r="BA92" s="147"/>
      <c r="BB92" s="147"/>
      <c r="BC92" s="147"/>
      <c r="BD92" s="147"/>
      <c r="BE92" s="147"/>
      <c r="BF92" s="147"/>
      <c r="BG92" s="147"/>
      <c r="BH92" s="147"/>
      <c r="BI92" s="147"/>
      <c r="BJ92" s="147"/>
      <c r="BK92" s="147"/>
      <c r="BL92" s="147"/>
      <c r="BM92" s="147"/>
      <c r="BN92" s="147"/>
    </row>
    <row r="93" spans="1:66" s="189" customFormat="1" ht="24">
      <c r="A93" s="147"/>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c r="BI93" s="147"/>
      <c r="BJ93" s="147"/>
      <c r="BK93" s="147"/>
      <c r="BL93" s="147"/>
      <c r="BM93" s="147"/>
      <c r="BN93" s="147"/>
    </row>
    <row r="94" spans="1:66" s="189" customFormat="1" ht="24">
      <c r="A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c r="BI94" s="147"/>
      <c r="BJ94" s="147"/>
      <c r="BK94" s="147"/>
      <c r="BL94" s="147"/>
      <c r="BM94" s="147"/>
      <c r="BN94" s="147"/>
    </row>
    <row r="95" spans="1:66" s="189" customFormat="1" ht="24">
      <c r="A95" s="143"/>
      <c r="J95" s="146"/>
      <c r="K95" s="146"/>
      <c r="L95" s="146"/>
      <c r="M95" s="146"/>
      <c r="N95" s="146"/>
      <c r="O95" s="143"/>
      <c r="P95" s="146"/>
      <c r="Q95" s="146"/>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6"/>
      <c r="AO95" s="146"/>
      <c r="AP95" s="146"/>
      <c r="AQ95" s="146"/>
      <c r="AR95" s="146"/>
      <c r="AS95" s="143"/>
      <c r="AT95" s="143"/>
      <c r="AU95" s="202"/>
      <c r="AV95" s="143"/>
      <c r="AW95" s="146"/>
      <c r="AX95" s="146"/>
      <c r="AY95" s="146"/>
      <c r="AZ95" s="147"/>
      <c r="BA95" s="147"/>
      <c r="BB95" s="147"/>
      <c r="BC95" s="147"/>
      <c r="BD95" s="147"/>
      <c r="BE95" s="147"/>
      <c r="BF95" s="147"/>
      <c r="BG95" s="147"/>
      <c r="BH95" s="147"/>
      <c r="BI95" s="147"/>
      <c r="BJ95" s="147"/>
      <c r="BK95" s="147"/>
      <c r="BL95" s="147"/>
      <c r="BM95" s="147"/>
      <c r="BN95" s="147"/>
    </row>
    <row r="96" spans="1:66" s="189" customFormat="1" ht="24">
      <c r="A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row>
    <row r="97" spans="1:66" s="189" customFormat="1" ht="24">
      <c r="A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c r="BI97" s="147"/>
      <c r="BJ97" s="147"/>
      <c r="BK97" s="147"/>
      <c r="BL97" s="147"/>
      <c r="BM97" s="147"/>
      <c r="BN97" s="147"/>
    </row>
    <row r="98" spans="1:66" s="189" customFormat="1" ht="24">
      <c r="A98" s="143"/>
      <c r="J98" s="146"/>
      <c r="K98" s="146"/>
      <c r="L98" s="146"/>
      <c r="M98" s="146"/>
      <c r="N98" s="146"/>
      <c r="O98" s="143"/>
      <c r="P98" s="146"/>
      <c r="Q98" s="146"/>
      <c r="R98" s="147"/>
      <c r="S98" s="147"/>
      <c r="T98" s="147"/>
      <c r="U98" s="147"/>
      <c r="V98" s="147"/>
      <c r="W98" s="147"/>
      <c r="X98" s="147"/>
      <c r="Y98" s="147"/>
      <c r="Z98" s="147"/>
      <c r="AA98" s="147"/>
      <c r="AB98" s="147"/>
      <c r="AC98" s="147"/>
      <c r="AD98" s="147"/>
      <c r="AE98" s="147"/>
      <c r="AF98" s="147"/>
      <c r="AG98" s="147"/>
      <c r="AH98" s="147"/>
      <c r="AI98" s="147"/>
      <c r="AJ98" s="147"/>
      <c r="AK98" s="147"/>
      <c r="AL98" s="147"/>
      <c r="AM98" s="147"/>
      <c r="AN98" s="146"/>
      <c r="AO98" s="146"/>
      <c r="AP98" s="146"/>
      <c r="AQ98" s="146"/>
      <c r="AR98" s="146"/>
      <c r="AS98" s="143"/>
      <c r="AT98" s="143"/>
      <c r="AU98" s="202"/>
      <c r="AV98" s="143"/>
      <c r="AW98" s="146"/>
      <c r="AX98" s="146"/>
      <c r="AY98" s="146"/>
      <c r="AZ98" s="147"/>
      <c r="BA98" s="147"/>
      <c r="BB98" s="147"/>
      <c r="BC98" s="147"/>
      <c r="BD98" s="147"/>
      <c r="BE98" s="147"/>
      <c r="BF98" s="147"/>
      <c r="BG98" s="147"/>
      <c r="BH98" s="147"/>
      <c r="BI98" s="147"/>
      <c r="BJ98" s="147"/>
      <c r="BK98" s="147"/>
      <c r="BL98" s="147"/>
      <c r="BM98" s="147"/>
      <c r="BN98" s="147"/>
    </row>
    <row r="99" spans="1:66" s="189" customFormat="1" ht="24">
      <c r="A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c r="BI99" s="147"/>
      <c r="BJ99" s="147"/>
      <c r="BK99" s="147"/>
      <c r="BL99" s="147"/>
      <c r="BM99" s="147"/>
      <c r="BN99" s="147"/>
    </row>
    <row r="100" spans="1:66" s="189" customFormat="1" ht="24">
      <c r="A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147"/>
      <c r="BM100" s="147"/>
      <c r="BN100" s="147"/>
    </row>
    <row r="101" spans="1:66" s="189" customFormat="1" ht="24">
      <c r="A101" s="143"/>
      <c r="J101" s="146"/>
      <c r="K101" s="146"/>
      <c r="L101" s="146"/>
      <c r="M101" s="146"/>
      <c r="N101" s="146"/>
      <c r="O101" s="143"/>
      <c r="P101" s="146"/>
      <c r="Q101" s="146"/>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6"/>
      <c r="AO101" s="146"/>
      <c r="AP101" s="146"/>
      <c r="AQ101" s="146"/>
      <c r="AR101" s="146"/>
      <c r="AS101" s="143"/>
      <c r="AT101" s="143"/>
      <c r="AU101" s="202"/>
      <c r="AV101" s="143"/>
      <c r="AW101" s="146"/>
      <c r="AX101" s="146"/>
      <c r="AY101" s="146"/>
      <c r="AZ101" s="147"/>
      <c r="BA101" s="147"/>
      <c r="BB101" s="147"/>
      <c r="BC101" s="147"/>
      <c r="BD101" s="147"/>
      <c r="BE101" s="147"/>
      <c r="BF101" s="147"/>
      <c r="BG101" s="147"/>
      <c r="BH101" s="147"/>
      <c r="BI101" s="147"/>
      <c r="BJ101" s="147"/>
      <c r="BK101" s="147"/>
      <c r="BL101" s="147"/>
      <c r="BM101" s="147"/>
      <c r="BN101" s="147"/>
    </row>
    <row r="102" spans="1:66" s="189" customFormat="1" ht="24">
      <c r="A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147"/>
      <c r="BL102" s="147"/>
      <c r="BM102" s="147"/>
      <c r="BN102" s="147"/>
    </row>
    <row r="103" spans="1:66" s="189" customFormat="1" ht="24">
      <c r="A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c r="BI103" s="147"/>
      <c r="BJ103" s="147"/>
      <c r="BK103" s="147"/>
      <c r="BL103" s="147"/>
      <c r="BM103" s="147"/>
      <c r="BN103" s="147"/>
    </row>
    <row r="104" spans="1:66" s="189" customFormat="1" ht="24">
      <c r="A104" s="143"/>
      <c r="J104" s="146"/>
      <c r="K104" s="146"/>
      <c r="L104" s="146"/>
      <c r="M104" s="146"/>
      <c r="N104" s="146"/>
      <c r="O104" s="143"/>
      <c r="P104" s="146"/>
      <c r="Q104" s="146"/>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6"/>
      <c r="AO104" s="146"/>
      <c r="AP104" s="146"/>
      <c r="AQ104" s="146"/>
      <c r="AR104" s="146"/>
      <c r="AS104" s="143"/>
      <c r="AT104" s="143"/>
      <c r="AU104" s="202"/>
      <c r="AV104" s="143"/>
      <c r="AW104" s="146"/>
      <c r="AX104" s="146"/>
      <c r="AY104" s="146"/>
      <c r="AZ104" s="147"/>
      <c r="BA104" s="147"/>
      <c r="BB104" s="147"/>
      <c r="BC104" s="147"/>
      <c r="BD104" s="147"/>
      <c r="BE104" s="147"/>
      <c r="BF104" s="147"/>
      <c r="BG104" s="147"/>
      <c r="BH104" s="147"/>
      <c r="BI104" s="147"/>
      <c r="BJ104" s="147"/>
      <c r="BK104" s="147"/>
      <c r="BL104" s="147"/>
      <c r="BM104" s="147"/>
      <c r="BN104" s="147"/>
    </row>
    <row r="105" spans="1:66" s="189" customFormat="1" ht="24">
      <c r="A105" s="143"/>
      <c r="J105" s="146"/>
      <c r="K105" s="146"/>
      <c r="L105" s="146"/>
      <c r="M105" s="146"/>
      <c r="N105" s="146"/>
      <c r="O105" s="143"/>
      <c r="P105" s="146"/>
      <c r="Q105" s="146"/>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6"/>
      <c r="AO105" s="146"/>
      <c r="AP105" s="146"/>
      <c r="AQ105" s="146"/>
      <c r="AR105" s="146"/>
      <c r="AS105" s="143"/>
      <c r="AT105" s="143"/>
      <c r="AU105" s="202"/>
      <c r="AV105" s="143"/>
      <c r="AW105" s="146"/>
      <c r="AX105" s="146"/>
      <c r="AY105" s="146"/>
      <c r="AZ105" s="147"/>
      <c r="BA105" s="147"/>
      <c r="BB105" s="147"/>
      <c r="BC105" s="147"/>
      <c r="BD105" s="147"/>
      <c r="BE105" s="147"/>
      <c r="BF105" s="147"/>
      <c r="BG105" s="147"/>
      <c r="BH105" s="147"/>
      <c r="BI105" s="147"/>
      <c r="BJ105" s="147"/>
      <c r="BK105" s="147"/>
      <c r="BL105" s="147"/>
      <c r="BM105" s="147"/>
      <c r="BN105" s="147"/>
    </row>
    <row r="106" spans="1:66" s="189" customFormat="1" ht="24">
      <c r="A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147"/>
      <c r="BN106" s="147"/>
    </row>
    <row r="107" spans="1:66" s="189" customFormat="1" ht="24">
      <c r="A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c r="BI107" s="147"/>
      <c r="BJ107" s="147"/>
      <c r="BK107" s="147"/>
      <c r="BL107" s="147"/>
      <c r="BM107" s="147"/>
      <c r="BN107" s="147"/>
    </row>
    <row r="108" spans="1:66" s="189" customFormat="1" ht="24">
      <c r="A108" s="143"/>
      <c r="J108" s="146"/>
      <c r="K108" s="146"/>
      <c r="L108" s="146"/>
      <c r="M108" s="146"/>
      <c r="N108" s="146"/>
      <c r="O108" s="143"/>
      <c r="P108" s="146"/>
      <c r="Q108" s="146"/>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6"/>
      <c r="AO108" s="146"/>
      <c r="AP108" s="146"/>
      <c r="AQ108" s="146"/>
      <c r="AR108" s="146"/>
      <c r="AS108" s="143"/>
      <c r="AT108" s="143"/>
      <c r="AU108" s="202"/>
      <c r="AV108" s="143"/>
      <c r="AW108" s="146"/>
      <c r="AX108" s="146"/>
      <c r="AY108" s="146"/>
      <c r="AZ108" s="147"/>
      <c r="BA108" s="147"/>
      <c r="BB108" s="147"/>
      <c r="BC108" s="147"/>
      <c r="BD108" s="147"/>
      <c r="BE108" s="147"/>
      <c r="BF108" s="147"/>
      <c r="BG108" s="147"/>
      <c r="BH108" s="147"/>
      <c r="BI108" s="147"/>
      <c r="BJ108" s="147"/>
      <c r="BK108" s="147"/>
      <c r="BL108" s="147"/>
      <c r="BM108" s="147"/>
      <c r="BN108" s="147"/>
    </row>
    <row r="109" spans="1:66" s="189" customFormat="1" ht="24">
      <c r="A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c r="BI109" s="147"/>
      <c r="BJ109" s="147"/>
      <c r="BK109" s="147"/>
      <c r="BL109" s="147"/>
      <c r="BM109" s="147"/>
      <c r="BN109" s="147"/>
    </row>
    <row r="110" spans="1:66" s="189" customFormat="1" ht="24">
      <c r="A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c r="BI110" s="147"/>
      <c r="BJ110" s="147"/>
      <c r="BK110" s="147"/>
      <c r="BL110" s="147"/>
      <c r="BM110" s="147"/>
      <c r="BN110" s="147"/>
    </row>
    <row r="111" spans="1:66" s="189" customFormat="1" ht="24">
      <c r="A111" s="143"/>
      <c r="J111" s="146"/>
      <c r="K111" s="146"/>
      <c r="L111" s="146"/>
      <c r="M111" s="146"/>
      <c r="N111" s="146"/>
      <c r="O111" s="143"/>
      <c r="P111" s="146"/>
      <c r="Q111" s="146"/>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6"/>
      <c r="AO111" s="146"/>
      <c r="AP111" s="146"/>
      <c r="AQ111" s="146"/>
      <c r="AR111" s="146"/>
      <c r="AS111" s="143"/>
      <c r="AT111" s="143"/>
      <c r="AU111" s="202"/>
      <c r="AV111" s="143"/>
      <c r="AW111" s="146"/>
      <c r="AX111" s="146"/>
      <c r="AY111" s="146"/>
      <c r="AZ111" s="147"/>
      <c r="BA111" s="147"/>
      <c r="BB111" s="147"/>
      <c r="BC111" s="147"/>
      <c r="BD111" s="147"/>
      <c r="BE111" s="147"/>
      <c r="BF111" s="147"/>
      <c r="BG111" s="147"/>
      <c r="BH111" s="147"/>
      <c r="BI111" s="147"/>
      <c r="BJ111" s="147"/>
      <c r="BK111" s="147"/>
      <c r="BL111" s="147"/>
      <c r="BM111" s="147"/>
      <c r="BN111" s="147"/>
    </row>
    <row r="112" spans="1:66" s="189" customFormat="1" ht="24">
      <c r="A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c r="BI112" s="147"/>
      <c r="BJ112" s="147"/>
      <c r="BK112" s="147"/>
      <c r="BL112" s="147"/>
      <c r="BM112" s="147"/>
      <c r="BN112" s="147"/>
    </row>
    <row r="113" spans="1:66" s="189" customFormat="1" ht="24">
      <c r="A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c r="BI113" s="147"/>
      <c r="BJ113" s="147"/>
      <c r="BK113" s="147"/>
      <c r="BL113" s="147"/>
      <c r="BM113" s="147"/>
      <c r="BN113" s="147"/>
    </row>
    <row r="114" spans="1:66" s="189" customFormat="1" ht="24">
      <c r="A114" s="143"/>
      <c r="J114" s="146"/>
      <c r="K114" s="146"/>
      <c r="L114" s="146"/>
      <c r="M114" s="146"/>
      <c r="N114" s="146"/>
      <c r="O114" s="143"/>
      <c r="P114" s="146"/>
      <c r="Q114" s="146"/>
      <c r="R114" s="147"/>
      <c r="S114" s="147"/>
      <c r="T114" s="147"/>
      <c r="U114" s="147"/>
      <c r="V114" s="147"/>
      <c r="W114" s="147"/>
      <c r="X114" s="147"/>
      <c r="Y114" s="147"/>
      <c r="Z114" s="147"/>
      <c r="AA114" s="147"/>
      <c r="AB114" s="147"/>
      <c r="AC114" s="147"/>
      <c r="AD114" s="147"/>
      <c r="AE114" s="147"/>
      <c r="AF114" s="147"/>
      <c r="AG114" s="147"/>
      <c r="AH114" s="147"/>
      <c r="AI114" s="147"/>
      <c r="AJ114" s="147"/>
      <c r="AK114" s="147"/>
      <c r="AL114" s="147"/>
      <c r="AM114" s="147"/>
      <c r="AN114" s="146"/>
      <c r="AO114" s="146"/>
      <c r="AP114" s="146"/>
      <c r="AQ114" s="146"/>
      <c r="AR114" s="146"/>
      <c r="AS114" s="143"/>
      <c r="AT114" s="143"/>
      <c r="AU114" s="202"/>
      <c r="AV114" s="143"/>
      <c r="AW114" s="146"/>
      <c r="AX114" s="146"/>
      <c r="AY114" s="146"/>
      <c r="AZ114" s="147"/>
      <c r="BA114" s="147"/>
      <c r="BB114" s="147"/>
      <c r="BC114" s="147"/>
      <c r="BD114" s="147"/>
      <c r="BE114" s="147"/>
      <c r="BF114" s="147"/>
      <c r="BG114" s="147"/>
      <c r="BH114" s="147"/>
      <c r="BI114" s="147"/>
      <c r="BJ114" s="147"/>
      <c r="BK114" s="147"/>
      <c r="BL114" s="147"/>
      <c r="BM114" s="147"/>
      <c r="BN114" s="147"/>
    </row>
    <row r="115" spans="1:66" s="189" customFormat="1" ht="24">
      <c r="A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c r="BI115" s="147"/>
      <c r="BJ115" s="147"/>
      <c r="BK115" s="147"/>
      <c r="BL115" s="147"/>
      <c r="BM115" s="147"/>
      <c r="BN115" s="147"/>
    </row>
    <row r="116" spans="1:66" s="189" customFormat="1" ht="24">
      <c r="A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c r="BI116" s="147"/>
      <c r="BJ116" s="147"/>
      <c r="BK116" s="147"/>
      <c r="BL116" s="147"/>
      <c r="BM116" s="147"/>
      <c r="BN116" s="147"/>
    </row>
    <row r="117" spans="1:66" s="189" customFormat="1" ht="24">
      <c r="A117" s="143"/>
      <c r="J117" s="146"/>
      <c r="K117" s="146"/>
      <c r="L117" s="146"/>
      <c r="M117" s="146"/>
      <c r="N117" s="146"/>
      <c r="O117" s="143"/>
      <c r="P117" s="146"/>
      <c r="Q117" s="146"/>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6"/>
      <c r="AO117" s="146"/>
      <c r="AP117" s="146"/>
      <c r="AQ117" s="146"/>
      <c r="AR117" s="146"/>
      <c r="AS117" s="143"/>
      <c r="AT117" s="143"/>
      <c r="AU117" s="202"/>
      <c r="AV117" s="143"/>
      <c r="AW117" s="146"/>
      <c r="AX117" s="146"/>
      <c r="AY117" s="146"/>
      <c r="AZ117" s="147"/>
      <c r="BA117" s="147"/>
      <c r="BB117" s="147"/>
      <c r="BC117" s="147"/>
      <c r="BD117" s="147"/>
      <c r="BE117" s="147"/>
      <c r="BF117" s="147"/>
      <c r="BG117" s="147"/>
      <c r="BH117" s="147"/>
      <c r="BI117" s="147"/>
      <c r="BJ117" s="147"/>
      <c r="BK117" s="147"/>
      <c r="BL117" s="147"/>
      <c r="BM117" s="147"/>
      <c r="BN117" s="147"/>
    </row>
    <row r="118" spans="1:66" s="189" customFormat="1" ht="24">
      <c r="A118" s="143"/>
      <c r="J118" s="146"/>
      <c r="K118" s="146"/>
      <c r="L118" s="146"/>
      <c r="M118" s="146"/>
      <c r="N118" s="146"/>
      <c r="O118" s="143"/>
      <c r="P118" s="146"/>
      <c r="Q118" s="146"/>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6"/>
      <c r="AO118" s="146"/>
      <c r="AP118" s="146"/>
      <c r="AQ118" s="146"/>
      <c r="AR118" s="146"/>
      <c r="AS118" s="143"/>
      <c r="AT118" s="143"/>
      <c r="AU118" s="202"/>
      <c r="AV118" s="143"/>
      <c r="AW118" s="146"/>
      <c r="AX118" s="146"/>
      <c r="AY118" s="146"/>
      <c r="AZ118" s="147"/>
      <c r="BA118" s="147"/>
      <c r="BB118" s="147"/>
      <c r="BC118" s="147"/>
      <c r="BD118" s="147"/>
      <c r="BE118" s="147"/>
      <c r="BF118" s="147"/>
      <c r="BG118" s="147"/>
      <c r="BH118" s="147"/>
      <c r="BI118" s="147"/>
      <c r="BJ118" s="147"/>
      <c r="BK118" s="147"/>
      <c r="BL118" s="147"/>
      <c r="BM118" s="147"/>
      <c r="BN118" s="147"/>
    </row>
    <row r="119" spans="1:66" s="189" customFormat="1" ht="24">
      <c r="A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c r="BI119" s="147"/>
      <c r="BJ119" s="147"/>
      <c r="BK119" s="147"/>
      <c r="BL119" s="147"/>
      <c r="BM119" s="147"/>
      <c r="BN119" s="147"/>
    </row>
    <row r="120" spans="1:66" s="189" customFormat="1" ht="24">
      <c r="A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c r="BI120" s="147"/>
      <c r="BJ120" s="147"/>
      <c r="BK120" s="147"/>
      <c r="BL120" s="147"/>
      <c r="BM120" s="147"/>
      <c r="BN120" s="147"/>
    </row>
    <row r="121" spans="1:66" s="189" customFormat="1" ht="24">
      <c r="A121" s="143"/>
      <c r="J121" s="146"/>
      <c r="K121" s="146"/>
      <c r="L121" s="146"/>
      <c r="M121" s="146"/>
      <c r="N121" s="146"/>
      <c r="O121" s="143"/>
      <c r="P121" s="146"/>
      <c r="Q121" s="146"/>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6"/>
      <c r="AO121" s="146"/>
      <c r="AP121" s="146"/>
      <c r="AQ121" s="146"/>
      <c r="AR121" s="146"/>
      <c r="AS121" s="143"/>
      <c r="AT121" s="143"/>
      <c r="AU121" s="202"/>
      <c r="AV121" s="143"/>
      <c r="AW121" s="146"/>
      <c r="AX121" s="146"/>
      <c r="AY121" s="146"/>
      <c r="AZ121" s="147"/>
      <c r="BA121" s="147"/>
      <c r="BB121" s="147"/>
      <c r="BC121" s="147"/>
      <c r="BD121" s="147"/>
      <c r="BE121" s="147"/>
      <c r="BF121" s="147"/>
      <c r="BG121" s="147"/>
      <c r="BH121" s="147"/>
      <c r="BI121" s="147"/>
      <c r="BJ121" s="147"/>
      <c r="BK121" s="147"/>
      <c r="BL121" s="147"/>
      <c r="BM121" s="147"/>
      <c r="BN121" s="147"/>
    </row>
    <row r="122" spans="1:66" s="189" customFormat="1" ht="24">
      <c r="A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c r="BI122" s="147"/>
      <c r="BJ122" s="147"/>
      <c r="BK122" s="147"/>
      <c r="BL122" s="147"/>
      <c r="BM122" s="147"/>
      <c r="BN122" s="147"/>
    </row>
    <row r="123" spans="1:66" s="189" customFormat="1" ht="24">
      <c r="A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c r="BI123" s="147"/>
      <c r="BJ123" s="147"/>
      <c r="BK123" s="147"/>
      <c r="BL123" s="147"/>
      <c r="BM123" s="147"/>
      <c r="BN123" s="147"/>
    </row>
    <row r="124" spans="1:66" s="189" customFormat="1" ht="24">
      <c r="A124" s="143"/>
      <c r="J124" s="146"/>
      <c r="K124" s="146"/>
      <c r="L124" s="146"/>
      <c r="M124" s="146"/>
      <c r="N124" s="146"/>
      <c r="O124" s="143"/>
      <c r="P124" s="146"/>
      <c r="Q124" s="146"/>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6"/>
      <c r="AO124" s="146"/>
      <c r="AP124" s="146"/>
      <c r="AQ124" s="146"/>
      <c r="AR124" s="146"/>
      <c r="AS124" s="143"/>
      <c r="AT124" s="143"/>
      <c r="AU124" s="202"/>
      <c r="AV124" s="143"/>
      <c r="AW124" s="146"/>
      <c r="AX124" s="146"/>
      <c r="AY124" s="146"/>
      <c r="AZ124" s="147"/>
      <c r="BA124" s="147"/>
      <c r="BB124" s="147"/>
      <c r="BC124" s="147"/>
      <c r="BD124" s="147"/>
      <c r="BE124" s="147"/>
      <c r="BF124" s="147"/>
      <c r="BG124" s="147"/>
      <c r="BH124" s="147"/>
      <c r="BI124" s="147"/>
      <c r="BJ124" s="147"/>
      <c r="BK124" s="147"/>
      <c r="BL124" s="147"/>
      <c r="BM124" s="147"/>
      <c r="BN124" s="147"/>
    </row>
    <row r="125" spans="1:66" s="189" customFormat="1" ht="24">
      <c r="A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c r="BI125" s="147"/>
      <c r="BJ125" s="147"/>
      <c r="BK125" s="147"/>
      <c r="BL125" s="147"/>
      <c r="BM125" s="147"/>
      <c r="BN125" s="147"/>
    </row>
    <row r="126" spans="1:66" s="189" customFormat="1" ht="24">
      <c r="A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c r="BI126" s="147"/>
      <c r="BJ126" s="147"/>
      <c r="BK126" s="147"/>
      <c r="BL126" s="147"/>
      <c r="BM126" s="147"/>
      <c r="BN126" s="147"/>
    </row>
    <row r="127" spans="1:66" s="189" customFormat="1" ht="24">
      <c r="A127" s="143"/>
      <c r="J127" s="146"/>
      <c r="K127" s="146"/>
      <c r="L127" s="146"/>
      <c r="M127" s="146"/>
      <c r="N127" s="146"/>
      <c r="O127" s="143"/>
      <c r="P127" s="146"/>
      <c r="Q127" s="146"/>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6"/>
      <c r="AO127" s="146"/>
      <c r="AP127" s="146"/>
      <c r="AQ127" s="146"/>
      <c r="AR127" s="146"/>
      <c r="AS127" s="143"/>
      <c r="AT127" s="143"/>
      <c r="AU127" s="202"/>
      <c r="AV127" s="143"/>
      <c r="AW127" s="146"/>
      <c r="AX127" s="146"/>
      <c r="AY127" s="146"/>
      <c r="AZ127" s="147"/>
      <c r="BA127" s="147"/>
      <c r="BB127" s="147"/>
      <c r="BC127" s="147"/>
      <c r="BD127" s="147"/>
      <c r="BE127" s="147"/>
      <c r="BF127" s="147"/>
      <c r="BG127" s="147"/>
      <c r="BH127" s="147"/>
      <c r="BI127" s="147"/>
      <c r="BJ127" s="147"/>
      <c r="BK127" s="147"/>
      <c r="BL127" s="147"/>
      <c r="BM127" s="147"/>
      <c r="BN127" s="147"/>
    </row>
    <row r="128" spans="1:66" s="189" customFormat="1" ht="24">
      <c r="A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147"/>
      <c r="BK128" s="147"/>
      <c r="BL128" s="147"/>
      <c r="BM128" s="147"/>
      <c r="BN128" s="147"/>
    </row>
    <row r="129" spans="1:66" s="189" customFormat="1" ht="24">
      <c r="A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47"/>
      <c r="BK129" s="147"/>
      <c r="BL129" s="147"/>
      <c r="BM129" s="147"/>
      <c r="BN129" s="147"/>
    </row>
    <row r="130" spans="1:66" s="189" customFormat="1" ht="24">
      <c r="A130" s="143"/>
      <c r="J130" s="146"/>
      <c r="K130" s="146"/>
      <c r="L130" s="146"/>
      <c r="M130" s="146"/>
      <c r="N130" s="146"/>
      <c r="O130" s="143"/>
      <c r="P130" s="146"/>
      <c r="Q130" s="146"/>
      <c r="R130" s="147"/>
      <c r="S130" s="147"/>
      <c r="T130" s="147"/>
      <c r="U130" s="147"/>
      <c r="V130" s="147"/>
      <c r="W130" s="147"/>
      <c r="X130" s="147"/>
      <c r="Y130" s="147"/>
      <c r="Z130" s="147"/>
      <c r="AA130" s="147"/>
      <c r="AB130" s="147"/>
      <c r="AC130" s="147"/>
      <c r="AD130" s="147"/>
      <c r="AE130" s="147"/>
      <c r="AF130" s="147"/>
      <c r="AG130" s="147"/>
      <c r="AH130" s="147"/>
      <c r="AI130" s="147"/>
      <c r="AJ130" s="147"/>
      <c r="AK130" s="147"/>
      <c r="AL130" s="147"/>
      <c r="AM130" s="147"/>
      <c r="AN130" s="146"/>
      <c r="AO130" s="146"/>
      <c r="AP130" s="146"/>
      <c r="AQ130" s="146"/>
      <c r="AR130" s="146"/>
      <c r="AS130" s="143"/>
      <c r="AT130" s="143"/>
      <c r="AU130" s="202"/>
      <c r="AV130" s="143"/>
      <c r="AW130" s="146"/>
      <c r="AX130" s="146"/>
      <c r="AY130" s="146"/>
      <c r="AZ130" s="147"/>
      <c r="BA130" s="147"/>
      <c r="BB130" s="147"/>
      <c r="BC130" s="147"/>
      <c r="BD130" s="147"/>
      <c r="BE130" s="147"/>
      <c r="BF130" s="147"/>
      <c r="BG130" s="147"/>
      <c r="BH130" s="147"/>
      <c r="BI130" s="147"/>
      <c r="BJ130" s="147"/>
      <c r="BK130" s="147"/>
      <c r="BL130" s="147"/>
      <c r="BM130" s="147"/>
      <c r="BN130" s="147"/>
    </row>
    <row r="131" spans="1:66" s="189" customFormat="1" ht="24">
      <c r="A131" s="143"/>
      <c r="J131" s="146"/>
      <c r="K131" s="146"/>
      <c r="L131" s="146"/>
      <c r="M131" s="146"/>
      <c r="N131" s="146"/>
      <c r="O131" s="143"/>
      <c r="P131" s="146"/>
      <c r="Q131" s="146"/>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6"/>
      <c r="AO131" s="146"/>
      <c r="AP131" s="146"/>
      <c r="AQ131" s="146"/>
      <c r="AR131" s="146"/>
      <c r="AS131" s="143"/>
      <c r="AT131" s="143"/>
      <c r="AU131" s="202"/>
      <c r="AV131" s="143"/>
      <c r="AW131" s="146"/>
      <c r="AX131" s="146"/>
      <c r="AY131" s="146"/>
      <c r="AZ131" s="147"/>
      <c r="BA131" s="147"/>
      <c r="BB131" s="147"/>
      <c r="BC131" s="147"/>
      <c r="BD131" s="147"/>
      <c r="BE131" s="147"/>
      <c r="BF131" s="147"/>
      <c r="BG131" s="147"/>
      <c r="BH131" s="147"/>
      <c r="BI131" s="147"/>
      <c r="BJ131" s="147"/>
      <c r="BK131" s="147"/>
      <c r="BL131" s="147"/>
      <c r="BM131" s="147"/>
      <c r="BN131" s="147"/>
    </row>
    <row r="132" spans="1:66" s="189" customFormat="1" ht="24">
      <c r="A132" s="147"/>
      <c r="J132" s="147"/>
      <c r="K132" s="147"/>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c r="BI132" s="147"/>
      <c r="BJ132" s="147"/>
      <c r="BK132" s="147"/>
      <c r="BL132" s="147"/>
      <c r="BM132" s="147"/>
      <c r="BN132" s="147"/>
    </row>
    <row r="133" spans="1:66" s="189" customFormat="1" ht="24">
      <c r="A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c r="BI133" s="147"/>
      <c r="BJ133" s="147"/>
      <c r="BK133" s="147"/>
      <c r="BL133" s="147"/>
      <c r="BM133" s="147"/>
      <c r="BN133" s="147"/>
    </row>
    <row r="134" spans="1:66" s="189" customFormat="1" ht="24">
      <c r="A134" s="143"/>
      <c r="J134" s="146"/>
      <c r="K134" s="146"/>
      <c r="L134" s="146"/>
      <c r="M134" s="146"/>
      <c r="N134" s="146"/>
      <c r="O134" s="143"/>
      <c r="P134" s="146"/>
      <c r="Q134" s="146"/>
      <c r="R134" s="147"/>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6"/>
      <c r="AO134" s="146"/>
      <c r="AP134" s="146"/>
      <c r="AQ134" s="146"/>
      <c r="AR134" s="146"/>
      <c r="AS134" s="143"/>
      <c r="AT134" s="143"/>
      <c r="AU134" s="202"/>
      <c r="AV134" s="143"/>
      <c r="AW134" s="146"/>
      <c r="AX134" s="146"/>
      <c r="AY134" s="146"/>
      <c r="AZ134" s="147"/>
      <c r="BA134" s="147"/>
      <c r="BB134" s="147"/>
      <c r="BC134" s="147"/>
      <c r="BD134" s="147"/>
      <c r="BE134" s="147"/>
      <c r="BF134" s="147"/>
      <c r="BG134" s="147"/>
      <c r="BH134" s="147"/>
      <c r="BI134" s="147"/>
      <c r="BJ134" s="147"/>
      <c r="BK134" s="147"/>
      <c r="BL134" s="147"/>
      <c r="BM134" s="147"/>
      <c r="BN134" s="147"/>
    </row>
    <row r="135" spans="1:66" s="189" customFormat="1" ht="24">
      <c r="A135" s="147"/>
      <c r="J135" s="147"/>
      <c r="K135" s="147"/>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c r="BI135" s="147"/>
      <c r="BJ135" s="147"/>
      <c r="BK135" s="147"/>
      <c r="BL135" s="147"/>
      <c r="BM135" s="147"/>
      <c r="BN135" s="147"/>
    </row>
    <row r="136" spans="1:66" s="189" customFormat="1" ht="24">
      <c r="A136" s="147"/>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c r="BI136" s="147"/>
      <c r="BJ136" s="147"/>
      <c r="BK136" s="147"/>
      <c r="BL136" s="147"/>
      <c r="BM136" s="147"/>
      <c r="BN136" s="147"/>
    </row>
    <row r="137" spans="1:66" s="189" customFormat="1" ht="24">
      <c r="A137" s="143"/>
      <c r="J137" s="146"/>
      <c r="K137" s="146"/>
      <c r="L137" s="146"/>
      <c r="M137" s="146"/>
      <c r="N137" s="146"/>
      <c r="O137" s="143"/>
      <c r="P137" s="146"/>
      <c r="Q137" s="146"/>
      <c r="R137" s="147"/>
      <c r="S137" s="147"/>
      <c r="T137" s="147"/>
      <c r="U137" s="147"/>
      <c r="V137" s="147"/>
      <c r="W137" s="147"/>
      <c r="X137" s="147"/>
      <c r="Y137" s="147"/>
      <c r="Z137" s="147"/>
      <c r="AA137" s="147"/>
      <c r="AB137" s="147"/>
      <c r="AC137" s="147"/>
      <c r="AD137" s="147"/>
      <c r="AE137" s="147"/>
      <c r="AF137" s="147"/>
      <c r="AG137" s="147"/>
      <c r="AH137" s="147"/>
      <c r="AI137" s="147"/>
      <c r="AJ137" s="147"/>
      <c r="AK137" s="147"/>
      <c r="AL137" s="147"/>
      <c r="AM137" s="147"/>
      <c r="AN137" s="146"/>
      <c r="AO137" s="146"/>
      <c r="AP137" s="146"/>
      <c r="AQ137" s="146"/>
      <c r="AR137" s="146"/>
      <c r="AS137" s="143"/>
      <c r="AT137" s="143"/>
      <c r="AU137" s="202"/>
      <c r="AV137" s="143"/>
      <c r="AW137" s="146"/>
      <c r="AX137" s="146"/>
      <c r="AY137" s="146"/>
      <c r="AZ137" s="147"/>
      <c r="BA137" s="147"/>
      <c r="BB137" s="147"/>
      <c r="BC137" s="147"/>
      <c r="BD137" s="147"/>
      <c r="BE137" s="147"/>
      <c r="BF137" s="147"/>
      <c r="BG137" s="147"/>
      <c r="BH137" s="147"/>
      <c r="BI137" s="147"/>
      <c r="BJ137" s="147"/>
      <c r="BK137" s="147"/>
      <c r="BL137" s="147"/>
      <c r="BM137" s="147"/>
      <c r="BN137" s="147"/>
    </row>
    <row r="138" spans="1:66" s="189" customFormat="1" ht="24">
      <c r="A138" s="147"/>
      <c r="J138" s="147"/>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c r="BI138" s="147"/>
      <c r="BJ138" s="147"/>
      <c r="BK138" s="147"/>
      <c r="BL138" s="147"/>
      <c r="BM138" s="147"/>
      <c r="BN138" s="147"/>
    </row>
    <row r="139" spans="1:66" s="189" customFormat="1" ht="24">
      <c r="A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c r="BI139" s="147"/>
      <c r="BJ139" s="147"/>
      <c r="BK139" s="147"/>
      <c r="BL139" s="147"/>
      <c r="BM139" s="147"/>
      <c r="BN139" s="147"/>
    </row>
    <row r="140" spans="1:66" s="189" customFormat="1" ht="24">
      <c r="A140" s="143"/>
      <c r="J140" s="146"/>
      <c r="K140" s="146"/>
      <c r="L140" s="146"/>
      <c r="M140" s="146"/>
      <c r="N140" s="146"/>
      <c r="O140" s="143"/>
      <c r="P140" s="146"/>
      <c r="Q140" s="146"/>
      <c r="R140" s="147"/>
      <c r="S140" s="147"/>
      <c r="T140" s="147"/>
      <c r="U140" s="147"/>
      <c r="V140" s="147"/>
      <c r="W140" s="147"/>
      <c r="X140" s="147"/>
      <c r="Y140" s="147"/>
      <c r="Z140" s="147"/>
      <c r="AA140" s="147"/>
      <c r="AB140" s="147"/>
      <c r="AC140" s="147"/>
      <c r="AD140" s="147"/>
      <c r="AE140" s="147"/>
      <c r="AF140" s="147"/>
      <c r="AG140" s="147"/>
      <c r="AH140" s="147"/>
      <c r="AI140" s="147"/>
      <c r="AJ140" s="147"/>
      <c r="AK140" s="147"/>
      <c r="AL140" s="147"/>
      <c r="AM140" s="147"/>
      <c r="AN140" s="146"/>
      <c r="AO140" s="146"/>
      <c r="AP140" s="146"/>
      <c r="AQ140" s="146"/>
      <c r="AR140" s="146"/>
      <c r="AS140" s="143"/>
      <c r="AT140" s="143"/>
      <c r="AU140" s="202"/>
      <c r="AV140" s="143"/>
      <c r="AW140" s="146"/>
      <c r="AX140" s="146"/>
      <c r="AY140" s="146"/>
      <c r="AZ140" s="147"/>
      <c r="BA140" s="147"/>
      <c r="BB140" s="147"/>
      <c r="BC140" s="147"/>
      <c r="BD140" s="147"/>
      <c r="BE140" s="147"/>
      <c r="BF140" s="147"/>
      <c r="BG140" s="147"/>
      <c r="BH140" s="147"/>
      <c r="BI140" s="147"/>
      <c r="BJ140" s="147"/>
      <c r="BK140" s="147"/>
      <c r="BL140" s="147"/>
      <c r="BM140" s="147"/>
      <c r="BN140" s="147"/>
    </row>
    <row r="141" spans="1:66" s="189" customFormat="1" ht="24">
      <c r="A141" s="147"/>
      <c r="J141" s="147"/>
      <c r="K141" s="147"/>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c r="BI141" s="147"/>
      <c r="BJ141" s="147"/>
      <c r="BK141" s="147"/>
      <c r="BL141" s="147"/>
      <c r="BM141" s="147"/>
      <c r="BN141" s="147"/>
    </row>
    <row r="142" spans="1:66" s="189" customFormat="1" ht="24">
      <c r="A142" s="147"/>
      <c r="J142" s="147"/>
      <c r="K142" s="147"/>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c r="BI142" s="147"/>
      <c r="BJ142" s="147"/>
      <c r="BK142" s="147"/>
      <c r="BL142" s="147"/>
      <c r="BM142" s="147"/>
      <c r="BN142" s="147"/>
    </row>
    <row r="143" spans="1:66" s="189" customFormat="1" ht="24">
      <c r="A143" s="143"/>
      <c r="J143" s="146"/>
      <c r="K143" s="146"/>
      <c r="L143" s="146"/>
      <c r="M143" s="146"/>
      <c r="N143" s="146"/>
      <c r="O143" s="143"/>
      <c r="P143" s="146"/>
      <c r="Q143" s="146"/>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6"/>
      <c r="AO143" s="146"/>
      <c r="AP143" s="146"/>
      <c r="AQ143" s="146"/>
      <c r="AR143" s="146"/>
      <c r="AS143" s="143"/>
      <c r="AT143" s="143"/>
      <c r="AU143" s="202"/>
      <c r="AV143" s="143"/>
      <c r="AW143" s="146"/>
      <c r="AX143" s="146"/>
      <c r="AY143" s="146"/>
      <c r="AZ143" s="147"/>
      <c r="BA143" s="147"/>
      <c r="BB143" s="147"/>
      <c r="BC143" s="147"/>
      <c r="BD143" s="147"/>
      <c r="BE143" s="147"/>
      <c r="BF143" s="147"/>
      <c r="BG143" s="147"/>
      <c r="BH143" s="147"/>
      <c r="BI143" s="147"/>
      <c r="BJ143" s="147"/>
      <c r="BK143" s="147"/>
      <c r="BL143" s="147"/>
      <c r="BM143" s="147"/>
      <c r="BN143" s="147"/>
    </row>
    <row r="144" spans="1:66" s="189" customFormat="1" ht="24">
      <c r="A144" s="143"/>
      <c r="J144" s="146"/>
      <c r="K144" s="146"/>
      <c r="L144" s="146"/>
      <c r="M144" s="146"/>
      <c r="N144" s="146"/>
      <c r="O144" s="143"/>
      <c r="P144" s="146"/>
      <c r="Q144" s="146"/>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6"/>
      <c r="AO144" s="146"/>
      <c r="AP144" s="146"/>
      <c r="AQ144" s="146"/>
      <c r="AR144" s="146"/>
      <c r="AS144" s="143"/>
      <c r="AT144" s="143"/>
      <c r="AU144" s="202"/>
      <c r="AV144" s="143"/>
      <c r="AW144" s="146"/>
      <c r="AX144" s="146"/>
      <c r="AY144" s="146"/>
      <c r="AZ144" s="147"/>
      <c r="BA144" s="147"/>
      <c r="BB144" s="147"/>
      <c r="BC144" s="147"/>
      <c r="BD144" s="147"/>
      <c r="BE144" s="147"/>
      <c r="BF144" s="147"/>
      <c r="BG144" s="147"/>
      <c r="BH144" s="147"/>
      <c r="BI144" s="147"/>
      <c r="BJ144" s="147"/>
      <c r="BK144" s="147"/>
      <c r="BL144" s="147"/>
      <c r="BM144" s="147"/>
      <c r="BN144" s="147"/>
    </row>
    <row r="145" spans="1:66" s="189" customFormat="1" ht="24">
      <c r="A145" s="147"/>
      <c r="J145" s="147"/>
      <c r="K145" s="147"/>
      <c r="L145" s="147"/>
      <c r="M145" s="147"/>
      <c r="N145" s="147"/>
      <c r="O145" s="147"/>
      <c r="P145" s="147"/>
      <c r="Q145" s="147"/>
      <c r="R145" s="147"/>
      <c r="S145" s="147"/>
      <c r="T145" s="147"/>
      <c r="U145" s="147"/>
      <c r="V145" s="147"/>
      <c r="W145" s="147"/>
      <c r="X145" s="147"/>
      <c r="Y145" s="147"/>
      <c r="Z145" s="147"/>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c r="BI145" s="147"/>
      <c r="BJ145" s="147"/>
      <c r="BK145" s="147"/>
      <c r="BL145" s="147"/>
      <c r="BM145" s="147"/>
      <c r="BN145" s="147"/>
    </row>
    <row r="146" spans="1:66" s="189" customFormat="1" ht="24">
      <c r="A146" s="147"/>
      <c r="J146" s="147"/>
      <c r="K146" s="147"/>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c r="BI146" s="147"/>
      <c r="BJ146" s="147"/>
      <c r="BK146" s="147"/>
      <c r="BL146" s="147"/>
      <c r="BM146" s="147"/>
      <c r="BN146" s="147"/>
    </row>
    <row r="147" spans="1:66" s="189" customFormat="1" ht="24">
      <c r="A147" s="143"/>
      <c r="J147" s="146"/>
      <c r="K147" s="146"/>
      <c r="L147" s="146"/>
      <c r="M147" s="146"/>
      <c r="N147" s="146"/>
      <c r="O147" s="143"/>
      <c r="P147" s="146"/>
      <c r="Q147" s="146"/>
      <c r="R147" s="147"/>
      <c r="S147" s="147"/>
      <c r="T147" s="147"/>
      <c r="U147" s="147"/>
      <c r="V147" s="147"/>
      <c r="W147" s="147"/>
      <c r="X147" s="147"/>
      <c r="Y147" s="147"/>
      <c r="Z147" s="147"/>
      <c r="AA147" s="147"/>
      <c r="AB147" s="147"/>
      <c r="AC147" s="147"/>
      <c r="AD147" s="147"/>
      <c r="AE147" s="147"/>
      <c r="AF147" s="147"/>
      <c r="AG147" s="147"/>
      <c r="AH147" s="147"/>
      <c r="AI147" s="147"/>
      <c r="AJ147" s="147"/>
      <c r="AK147" s="147"/>
      <c r="AL147" s="147"/>
      <c r="AM147" s="147"/>
      <c r="AN147" s="146"/>
      <c r="AO147" s="146"/>
      <c r="AP147" s="146"/>
      <c r="AQ147" s="146"/>
      <c r="AR147" s="146"/>
      <c r="AS147" s="143"/>
      <c r="AT147" s="143"/>
      <c r="AU147" s="202"/>
      <c r="AV147" s="143"/>
      <c r="AW147" s="146"/>
      <c r="AX147" s="146"/>
      <c r="AY147" s="146"/>
      <c r="AZ147" s="147"/>
      <c r="BA147" s="147"/>
      <c r="BB147" s="147"/>
      <c r="BC147" s="147"/>
      <c r="BD147" s="147"/>
      <c r="BE147" s="147"/>
      <c r="BF147" s="147"/>
      <c r="BG147" s="147"/>
      <c r="BH147" s="147"/>
      <c r="BI147" s="147"/>
      <c r="BJ147" s="147"/>
      <c r="BK147" s="147"/>
      <c r="BL147" s="147"/>
      <c r="BM147" s="147"/>
      <c r="BN147" s="147"/>
    </row>
    <row r="148" spans="1:66" s="189" customFormat="1" ht="24">
      <c r="A148" s="147"/>
      <c r="J148" s="147"/>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c r="BI148" s="147"/>
      <c r="BJ148" s="147"/>
      <c r="BK148" s="147"/>
      <c r="BL148" s="147"/>
      <c r="BM148" s="147"/>
      <c r="BN148" s="147"/>
    </row>
    <row r="149" spans="1:66" s="189" customFormat="1" ht="24">
      <c r="A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c r="BI149" s="147"/>
      <c r="BJ149" s="147"/>
      <c r="BK149" s="147"/>
      <c r="BL149" s="147"/>
      <c r="BM149" s="147"/>
      <c r="BN149" s="147"/>
    </row>
    <row r="150" spans="1:66" s="189" customFormat="1" ht="24">
      <c r="A150" s="143"/>
      <c r="J150" s="146"/>
      <c r="K150" s="146"/>
      <c r="L150" s="146"/>
      <c r="M150" s="146"/>
      <c r="N150" s="146"/>
      <c r="O150" s="143"/>
      <c r="P150" s="146"/>
      <c r="Q150" s="146"/>
      <c r="R150" s="147"/>
      <c r="S150" s="147"/>
      <c r="T150" s="147"/>
      <c r="U150" s="147"/>
      <c r="V150" s="147"/>
      <c r="W150" s="147"/>
      <c r="X150" s="147"/>
      <c r="Y150" s="147"/>
      <c r="Z150" s="147"/>
      <c r="AA150" s="147"/>
      <c r="AB150" s="147"/>
      <c r="AC150" s="147"/>
      <c r="AD150" s="147"/>
      <c r="AE150" s="147"/>
      <c r="AF150" s="147"/>
      <c r="AG150" s="147"/>
      <c r="AH150" s="147"/>
      <c r="AI150" s="147"/>
      <c r="AJ150" s="147"/>
      <c r="AK150" s="147"/>
      <c r="AL150" s="147"/>
      <c r="AM150" s="147"/>
      <c r="AN150" s="146"/>
      <c r="AO150" s="146"/>
      <c r="AP150" s="146"/>
      <c r="AQ150" s="146"/>
      <c r="AR150" s="146"/>
      <c r="AS150" s="143"/>
      <c r="AT150" s="143"/>
      <c r="AU150" s="202"/>
      <c r="AV150" s="143"/>
      <c r="AW150" s="146"/>
      <c r="AX150" s="146"/>
      <c r="AY150" s="146"/>
      <c r="AZ150" s="147"/>
      <c r="BA150" s="147"/>
      <c r="BB150" s="147"/>
      <c r="BC150" s="147"/>
      <c r="BD150" s="147"/>
      <c r="BE150" s="147"/>
      <c r="BF150" s="147"/>
      <c r="BG150" s="147"/>
      <c r="BH150" s="147"/>
      <c r="BI150" s="147"/>
      <c r="BJ150" s="147"/>
      <c r="BK150" s="147"/>
      <c r="BL150" s="147"/>
      <c r="BM150" s="147"/>
      <c r="BN150" s="147"/>
    </row>
    <row r="151" spans="1:66" s="189" customFormat="1" ht="24">
      <c r="A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c r="BI151" s="147"/>
      <c r="BJ151" s="147"/>
      <c r="BK151" s="147"/>
      <c r="BL151" s="147"/>
      <c r="BM151" s="147"/>
      <c r="BN151" s="147"/>
    </row>
    <row r="152" spans="1:66" s="189" customFormat="1" ht="24">
      <c r="A152" s="147"/>
      <c r="J152" s="147"/>
      <c r="K152" s="147"/>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c r="AG152" s="147"/>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c r="BI152" s="147"/>
      <c r="BJ152" s="147"/>
      <c r="BK152" s="147"/>
      <c r="BL152" s="147"/>
      <c r="BM152" s="147"/>
      <c r="BN152" s="147"/>
    </row>
    <row r="153" spans="1:66" s="189" customFormat="1" ht="24">
      <c r="A153" s="143"/>
      <c r="J153" s="146"/>
      <c r="K153" s="146"/>
      <c r="L153" s="146"/>
      <c r="M153" s="146"/>
      <c r="N153" s="146"/>
      <c r="O153" s="143"/>
      <c r="P153" s="146"/>
      <c r="Q153" s="146"/>
      <c r="R153" s="147"/>
      <c r="S153" s="147"/>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6"/>
      <c r="AO153" s="146"/>
      <c r="AP153" s="146"/>
      <c r="AQ153" s="146"/>
      <c r="AR153" s="146"/>
      <c r="AS153" s="143"/>
      <c r="AT153" s="143"/>
      <c r="AU153" s="202"/>
      <c r="AV153" s="143"/>
      <c r="AW153" s="146"/>
      <c r="AX153" s="146"/>
      <c r="AY153" s="146"/>
      <c r="AZ153" s="147"/>
      <c r="BA153" s="147"/>
      <c r="BB153" s="147"/>
      <c r="BC153" s="147"/>
      <c r="BD153" s="147"/>
      <c r="BE153" s="147"/>
      <c r="BF153" s="147"/>
      <c r="BG153" s="147"/>
      <c r="BH153" s="147"/>
      <c r="BI153" s="147"/>
      <c r="BJ153" s="147"/>
      <c r="BK153" s="147"/>
      <c r="BL153" s="147"/>
      <c r="BM153" s="147"/>
      <c r="BN153" s="147"/>
    </row>
    <row r="154" spans="1:66" s="189" customFormat="1" ht="24">
      <c r="A154" s="147"/>
      <c r="J154" s="147"/>
      <c r="K154" s="147"/>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c r="AG154" s="147"/>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c r="BI154" s="147"/>
      <c r="BJ154" s="147"/>
      <c r="BK154" s="147"/>
      <c r="BL154" s="147"/>
      <c r="BM154" s="147"/>
      <c r="BN154" s="147"/>
    </row>
    <row r="155" spans="1:66" s="189" customFormat="1" ht="24">
      <c r="A155" s="147"/>
      <c r="J155" s="147"/>
      <c r="K155" s="147"/>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c r="BI155" s="147"/>
      <c r="BJ155" s="147"/>
      <c r="BK155" s="147"/>
      <c r="BL155" s="147"/>
      <c r="BM155" s="147"/>
      <c r="BN155" s="147"/>
    </row>
    <row r="156" spans="1:66" s="189" customFormat="1" ht="24">
      <c r="A156" s="143"/>
      <c r="J156" s="146"/>
      <c r="K156" s="146"/>
      <c r="L156" s="146"/>
      <c r="M156" s="146"/>
      <c r="N156" s="146"/>
      <c r="O156" s="143"/>
      <c r="P156" s="146"/>
      <c r="Q156" s="146"/>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6"/>
      <c r="AO156" s="146"/>
      <c r="AP156" s="146"/>
      <c r="AQ156" s="146"/>
      <c r="AR156" s="146"/>
      <c r="AS156" s="143"/>
      <c r="AT156" s="143"/>
      <c r="AU156" s="202"/>
      <c r="AV156" s="143"/>
      <c r="AW156" s="146"/>
      <c r="AX156" s="146"/>
      <c r="AY156" s="146"/>
      <c r="AZ156" s="147"/>
      <c r="BA156" s="147"/>
      <c r="BB156" s="147"/>
      <c r="BC156" s="147"/>
      <c r="BD156" s="147"/>
      <c r="BE156" s="147"/>
      <c r="BF156" s="147"/>
      <c r="BG156" s="147"/>
      <c r="BH156" s="147"/>
      <c r="BI156" s="147"/>
      <c r="BJ156" s="147"/>
      <c r="BK156" s="147"/>
      <c r="BL156" s="147"/>
      <c r="BM156" s="147"/>
      <c r="BN156" s="147"/>
    </row>
    <row r="157" spans="1:66" s="189" customFormat="1" ht="24">
      <c r="A157" s="143"/>
      <c r="J157" s="146"/>
      <c r="K157" s="146"/>
      <c r="L157" s="146"/>
      <c r="M157" s="146"/>
      <c r="N157" s="146"/>
      <c r="O157" s="143"/>
      <c r="P157" s="146"/>
      <c r="Q157" s="146"/>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6"/>
      <c r="AO157" s="146"/>
      <c r="AP157" s="146"/>
      <c r="AQ157" s="146"/>
      <c r="AR157" s="146"/>
      <c r="AS157" s="143"/>
      <c r="AT157" s="143"/>
      <c r="AU157" s="202"/>
      <c r="AV157" s="143"/>
      <c r="AW157" s="146"/>
      <c r="AX157" s="146"/>
      <c r="AY157" s="146"/>
      <c r="AZ157" s="147"/>
      <c r="BA157" s="147"/>
      <c r="BB157" s="147"/>
      <c r="BC157" s="147"/>
      <c r="BD157" s="147"/>
      <c r="BE157" s="147"/>
      <c r="BF157" s="147"/>
      <c r="BG157" s="147"/>
      <c r="BH157" s="147"/>
      <c r="BI157" s="147"/>
      <c r="BJ157" s="147"/>
      <c r="BK157" s="147"/>
      <c r="BL157" s="147"/>
      <c r="BM157" s="147"/>
      <c r="BN157" s="147"/>
    </row>
    <row r="158" spans="1:66" s="189" customFormat="1" ht="24">
      <c r="A158" s="147"/>
      <c r="J158" s="147"/>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c r="BI158" s="147"/>
      <c r="BJ158" s="147"/>
      <c r="BK158" s="147"/>
      <c r="BL158" s="147"/>
      <c r="BM158" s="147"/>
      <c r="BN158" s="147"/>
    </row>
    <row r="159" spans="1:66" s="189" customFormat="1" ht="24">
      <c r="A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c r="BI159" s="147"/>
      <c r="BJ159" s="147"/>
      <c r="BK159" s="147"/>
      <c r="BL159" s="147"/>
      <c r="BM159" s="147"/>
      <c r="BN159" s="147"/>
    </row>
    <row r="160" spans="1:66" s="189" customFormat="1" ht="24">
      <c r="A160" s="143"/>
      <c r="J160" s="146"/>
      <c r="K160" s="146"/>
      <c r="L160" s="146"/>
      <c r="M160" s="146"/>
      <c r="N160" s="146"/>
      <c r="O160" s="143"/>
      <c r="P160" s="146"/>
      <c r="Q160" s="146"/>
      <c r="R160" s="147"/>
      <c r="S160" s="147"/>
      <c r="T160" s="147"/>
      <c r="U160" s="147"/>
      <c r="V160" s="147"/>
      <c r="W160" s="147"/>
      <c r="X160" s="147"/>
      <c r="Y160" s="147"/>
      <c r="Z160" s="147"/>
      <c r="AA160" s="147"/>
      <c r="AB160" s="147"/>
      <c r="AC160" s="147"/>
      <c r="AD160" s="147"/>
      <c r="AE160" s="147"/>
      <c r="AF160" s="147"/>
      <c r="AG160" s="147"/>
      <c r="AH160" s="147"/>
      <c r="AI160" s="147"/>
      <c r="AJ160" s="147"/>
      <c r="AK160" s="147"/>
      <c r="AL160" s="147"/>
      <c r="AM160" s="147"/>
      <c r="AN160" s="146"/>
      <c r="AO160" s="146"/>
      <c r="AP160" s="146"/>
      <c r="AQ160" s="146"/>
      <c r="AR160" s="146"/>
      <c r="AS160" s="143"/>
      <c r="AT160" s="143"/>
      <c r="AU160" s="202"/>
      <c r="AV160" s="143"/>
      <c r="AW160" s="146"/>
      <c r="AX160" s="146"/>
      <c r="AY160" s="146"/>
      <c r="AZ160" s="147"/>
      <c r="BA160" s="147"/>
      <c r="BB160" s="147"/>
      <c r="BC160" s="147"/>
      <c r="BD160" s="147"/>
      <c r="BE160" s="147"/>
      <c r="BF160" s="147"/>
      <c r="BG160" s="147"/>
      <c r="BH160" s="147"/>
      <c r="BI160" s="147"/>
      <c r="BJ160" s="147"/>
      <c r="BK160" s="147"/>
      <c r="BL160" s="147"/>
      <c r="BM160" s="147"/>
      <c r="BN160" s="147"/>
    </row>
    <row r="161" spans="1:66" s="189" customFormat="1" ht="24">
      <c r="A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c r="BI161" s="147"/>
      <c r="BJ161" s="147"/>
      <c r="BK161" s="147"/>
      <c r="BL161" s="147"/>
      <c r="BM161" s="147"/>
      <c r="BN161" s="147"/>
    </row>
    <row r="162" spans="1:66" s="189" customFormat="1" ht="24">
      <c r="A162" s="147"/>
      <c r="J162" s="147"/>
      <c r="K162" s="147"/>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c r="BI162" s="147"/>
      <c r="BJ162" s="147"/>
      <c r="BK162" s="147"/>
      <c r="BL162" s="147"/>
      <c r="BM162" s="147"/>
      <c r="BN162" s="147"/>
    </row>
    <row r="163" spans="1:66" s="189" customFormat="1"/>
    <row r="164" spans="1:66" s="189" customFormat="1"/>
    <row r="165" spans="1:66" s="189" customFormat="1"/>
    <row r="166" spans="1:66" s="189" customFormat="1"/>
    <row r="167" spans="1:66" s="189" customFormat="1"/>
    <row r="168" spans="1:66" s="189" customFormat="1"/>
    <row r="169" spans="1:66" s="189" customFormat="1"/>
    <row r="170" spans="1:66" s="189" customFormat="1"/>
    <row r="171" spans="1:66" s="189" customFormat="1"/>
    <row r="172" spans="1:66" s="189" customFormat="1"/>
    <row r="173" spans="1:66" s="189" customFormat="1"/>
    <row r="174" spans="1:66" s="189" customFormat="1"/>
    <row r="175" spans="1:66" s="189" customFormat="1"/>
    <row r="176" spans="1:66" s="189" customFormat="1"/>
    <row r="177" s="189" customFormat="1"/>
    <row r="178" s="189" customFormat="1"/>
    <row r="179" s="189" customFormat="1"/>
    <row r="180" s="189" customFormat="1"/>
    <row r="181" s="189" customFormat="1"/>
    <row r="182" s="189" customFormat="1"/>
    <row r="183" s="189" customFormat="1"/>
    <row r="184" s="189" customFormat="1"/>
    <row r="185" s="189" customFormat="1"/>
    <row r="186" s="189" customFormat="1"/>
    <row r="187" s="189" customFormat="1"/>
    <row r="188" s="189" customFormat="1"/>
    <row r="189" s="189" customFormat="1"/>
    <row r="190" s="189" customFormat="1"/>
    <row r="191" s="189" customFormat="1"/>
    <row r="192" s="189" customFormat="1"/>
    <row r="193" s="189" customFormat="1"/>
    <row r="194" s="189" customFormat="1"/>
    <row r="195" s="189" customFormat="1"/>
    <row r="196" s="189" customFormat="1"/>
    <row r="197" s="189" customFormat="1"/>
    <row r="198" s="189" customFormat="1"/>
    <row r="199" s="189" customFormat="1"/>
    <row r="200" s="189" customFormat="1"/>
    <row r="201" s="189" customFormat="1"/>
    <row r="202" s="189" customFormat="1"/>
    <row r="203" s="189" customFormat="1"/>
    <row r="204" s="189" customFormat="1"/>
    <row r="205" s="189" customFormat="1"/>
    <row r="206" s="189" customFormat="1"/>
    <row r="207" s="189" customFormat="1"/>
    <row r="208" s="189" customFormat="1"/>
    <row r="209" s="189" customFormat="1"/>
    <row r="210" s="189" customFormat="1"/>
    <row r="211" s="189" customFormat="1"/>
    <row r="212" s="189" customFormat="1"/>
    <row r="213" s="189" customFormat="1"/>
    <row r="214" s="189" customFormat="1"/>
    <row r="215" s="189" customFormat="1"/>
    <row r="216" s="189" customFormat="1"/>
    <row r="217" s="189" customFormat="1"/>
    <row r="218" s="189" customFormat="1"/>
    <row r="219" s="189" customFormat="1"/>
    <row r="220" s="189" customFormat="1"/>
    <row r="221" s="189" customFormat="1"/>
    <row r="222" s="189" customFormat="1"/>
    <row r="223" s="189" customFormat="1"/>
    <row r="224" s="189" customFormat="1"/>
    <row r="225" s="189" customFormat="1"/>
    <row r="226" s="189" customFormat="1"/>
    <row r="227" s="189" customFormat="1"/>
    <row r="228" s="189" customFormat="1"/>
    <row r="229" s="189" customFormat="1"/>
    <row r="230" s="189" customFormat="1"/>
    <row r="231" s="189" customFormat="1"/>
    <row r="232" s="189" customFormat="1"/>
    <row r="233" s="189" customFormat="1"/>
    <row r="234" s="189" customFormat="1"/>
    <row r="235" s="189" customFormat="1"/>
    <row r="236" s="189" customFormat="1"/>
    <row r="237" s="189" customFormat="1"/>
    <row r="238" s="189" customFormat="1"/>
    <row r="239" s="189" customFormat="1"/>
    <row r="240" s="189" customFormat="1"/>
    <row r="241" s="189" customFormat="1"/>
    <row r="242" s="189" customFormat="1"/>
    <row r="243" s="189" customFormat="1"/>
    <row r="244" s="189" customFormat="1"/>
    <row r="245" s="189" customFormat="1"/>
    <row r="246" s="189" customFormat="1"/>
    <row r="247" s="189" customFormat="1"/>
    <row r="248" s="189" customFormat="1"/>
    <row r="249" s="189" customFormat="1"/>
    <row r="250" s="189" customFormat="1"/>
    <row r="251" s="189" customFormat="1"/>
    <row r="252" s="189" customFormat="1"/>
    <row r="253" s="189" customFormat="1"/>
    <row r="254" s="189" customFormat="1"/>
    <row r="255" s="189" customFormat="1"/>
    <row r="256" s="189" customFormat="1"/>
    <row r="257" s="189" customFormat="1"/>
    <row r="258" s="189" customFormat="1"/>
    <row r="259" s="189" customFormat="1"/>
    <row r="260" s="189" customFormat="1"/>
    <row r="261" s="189" customFormat="1"/>
    <row r="262" s="189" customFormat="1"/>
    <row r="263" s="189" customFormat="1"/>
    <row r="264" s="189" customFormat="1"/>
    <row r="265" s="189" customFormat="1"/>
    <row r="266" s="189" customFormat="1"/>
    <row r="267" s="189" customFormat="1"/>
    <row r="268" s="189" customFormat="1"/>
    <row r="269" s="189" customFormat="1"/>
    <row r="270" s="189" customFormat="1"/>
    <row r="271" s="189" customFormat="1"/>
    <row r="272" s="189" customFormat="1"/>
    <row r="273" s="189" customFormat="1"/>
    <row r="274" s="189" customFormat="1"/>
    <row r="275" s="189" customFormat="1"/>
    <row r="276" s="189" customFormat="1"/>
    <row r="277" s="189" customFormat="1"/>
    <row r="278" s="189" customFormat="1"/>
    <row r="279" s="189" customFormat="1"/>
    <row r="280" s="189" customFormat="1"/>
    <row r="281" s="189" customFormat="1"/>
    <row r="282" s="189" customFormat="1"/>
    <row r="283" s="189" customFormat="1"/>
    <row r="284" s="189" customFormat="1"/>
    <row r="285" s="189" customFormat="1"/>
    <row r="286" s="189" customFormat="1"/>
  </sheetData>
  <mergeCells count="1">
    <mergeCell ref="E80:H80"/>
  </mergeCells>
  <dataValidations disablePrompts="1" count="1">
    <dataValidation type="custom" allowBlank="1" showInputMessage="1" showErrorMessage="1" sqref="B1:B2" xr:uid="{00000000-0002-0000-0100-000000000000}">
      <formula1>-1</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Q106"/>
  <sheetViews>
    <sheetView showGridLines="0" workbookViewId="0">
      <selection activeCell="J30" sqref="J30"/>
    </sheetView>
  </sheetViews>
  <sheetFormatPr baseColWidth="10" defaultColWidth="8.83203125" defaultRowHeight="14" outlineLevelCol="1"/>
  <cols>
    <col min="1" max="1" width="43" style="493" customWidth="1"/>
    <col min="2" max="10" width="9.1640625" style="493" customWidth="1" outlineLevel="1"/>
    <col min="11" max="11" width="9.1640625" style="493" customWidth="1"/>
    <col min="12" max="15" width="9.1640625" style="493" customWidth="1" outlineLevel="1"/>
    <col min="16" max="16" width="9.1640625" style="493" customWidth="1"/>
    <col min="17" max="20" width="9.1640625" style="493" customWidth="1" outlineLevel="1"/>
    <col min="21" max="21" width="9.1640625" style="493" customWidth="1"/>
    <col min="22" max="25" width="9.1640625" style="493" customWidth="1" outlineLevel="1"/>
    <col min="26" max="26" width="9.1640625" style="493" customWidth="1"/>
    <col min="27" max="30" width="9.1640625" style="493" customWidth="1" outlineLevel="1"/>
    <col min="31" max="34" width="9.1640625" style="493" customWidth="1"/>
    <col min="35" max="35" width="7.5" style="493" bestFit="1" customWidth="1"/>
    <col min="36" max="95" width="8.83203125" style="211"/>
    <col min="96" max="16384" width="8.83203125" style="493"/>
  </cols>
  <sheetData>
    <row r="1" spans="1:95" s="211" customFormat="1" ht="16">
      <c r="A1" s="482" t="s">
        <v>159</v>
      </c>
      <c r="B1" s="4"/>
      <c r="C1" s="4"/>
      <c r="D1" s="4"/>
      <c r="E1" s="4"/>
      <c r="F1" s="494"/>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row>
    <row r="2" spans="1:95" s="211" customFormat="1">
      <c r="A2" s="496"/>
      <c r="B2" s="4"/>
      <c r="C2" s="4"/>
      <c r="D2" s="4"/>
      <c r="E2" s="4"/>
      <c r="F2" s="497"/>
      <c r="G2" s="498"/>
      <c r="H2" s="498"/>
      <c r="I2" s="499"/>
      <c r="J2" s="498"/>
      <c r="K2" s="498"/>
      <c r="L2" s="498"/>
      <c r="M2" s="498"/>
      <c r="N2" s="498"/>
      <c r="O2" s="498"/>
      <c r="P2" s="498"/>
      <c r="Q2" s="498"/>
      <c r="R2" s="498"/>
      <c r="S2" s="498"/>
      <c r="T2" s="498"/>
      <c r="U2" s="500"/>
      <c r="V2" s="141" t="s">
        <v>135</v>
      </c>
      <c r="W2" s="498"/>
      <c r="X2" s="498"/>
      <c r="Y2" s="498"/>
      <c r="Z2" s="500"/>
      <c r="AA2" s="498"/>
      <c r="AB2" s="498"/>
      <c r="AC2" s="498"/>
      <c r="AD2" s="498"/>
      <c r="AE2" s="500"/>
      <c r="AF2" s="500"/>
      <c r="AG2" s="500"/>
      <c r="AH2" s="500"/>
      <c r="AI2" s="500"/>
    </row>
    <row r="3" spans="1:95" s="211" customFormat="1" ht="15" thickBot="1">
      <c r="A3" s="5" t="s">
        <v>160</v>
      </c>
      <c r="B3" s="210"/>
      <c r="C3" s="210"/>
      <c r="D3" s="8"/>
      <c r="E3" s="8"/>
      <c r="H3" s="501"/>
      <c r="I3" s="501"/>
      <c r="J3" s="501"/>
      <c r="K3" s="501"/>
      <c r="L3" s="357"/>
      <c r="M3" s="501"/>
      <c r="N3" s="501"/>
      <c r="O3" s="501"/>
      <c r="P3" s="501"/>
      <c r="Q3" s="501"/>
      <c r="R3" s="501"/>
      <c r="S3" s="501"/>
      <c r="T3" s="501"/>
      <c r="U3" s="502"/>
      <c r="V3" s="502"/>
      <c r="W3" s="502"/>
      <c r="X3" s="502"/>
      <c r="Y3" s="502"/>
      <c r="Z3" s="503"/>
      <c r="AA3" s="503"/>
      <c r="AB3" s="503"/>
      <c r="AC3" s="503"/>
      <c r="AD3" s="503"/>
      <c r="AE3" s="503"/>
      <c r="AF3" s="503"/>
      <c r="AG3" s="503"/>
      <c r="AH3" s="503"/>
      <c r="AI3" s="503"/>
    </row>
    <row r="4" spans="1:95" s="211" customFormat="1" ht="15" hidden="1" thickBot="1">
      <c r="A4" s="504" t="s">
        <v>161</v>
      </c>
      <c r="B4" s="13"/>
      <c r="C4" s="13"/>
      <c r="D4" s="13"/>
      <c r="E4" s="13"/>
      <c r="H4" s="212"/>
      <c r="I4" s="212"/>
      <c r="J4" s="212"/>
      <c r="K4" s="212"/>
      <c r="M4" s="212"/>
      <c r="N4" s="212"/>
      <c r="O4" s="212"/>
      <c r="P4" s="212"/>
      <c r="Q4" s="212"/>
      <c r="R4" s="212"/>
      <c r="S4" s="212"/>
      <c r="T4" s="212"/>
    </row>
    <row r="5" spans="1:95" ht="15" hidden="1" thickBot="1">
      <c r="A5" s="360"/>
      <c r="B5" s="361" t="e">
        <f>#REF!</f>
        <v>#REF!</v>
      </c>
      <c r="C5" s="361"/>
      <c r="D5" s="361"/>
      <c r="E5" s="362"/>
      <c r="F5" s="10" t="e">
        <f>#REF!</f>
        <v>#REF!</v>
      </c>
      <c r="G5" s="361" t="e">
        <f>#REF!</f>
        <v>#REF!</v>
      </c>
      <c r="H5" s="361"/>
      <c r="I5" s="361"/>
      <c r="J5" s="362"/>
      <c r="K5" s="10" t="e">
        <f>#REF!</f>
        <v>#REF!</v>
      </c>
      <c r="L5" s="361" t="e">
        <f>#REF!</f>
        <v>#REF!</v>
      </c>
      <c r="M5" s="361"/>
      <c r="N5" s="361"/>
      <c r="O5" s="362"/>
      <c r="P5" s="10" t="e">
        <f>#REF!</f>
        <v>#REF!</v>
      </c>
      <c r="Q5" s="361" t="e">
        <f>#REF!</f>
        <v>#REF!</v>
      </c>
      <c r="R5" s="361"/>
      <c r="S5" s="361"/>
      <c r="T5" s="362"/>
      <c r="U5" s="10" t="e">
        <f>#REF!</f>
        <v>#REF!</v>
      </c>
      <c r="V5" s="361" t="e">
        <f>#REF!</f>
        <v>#REF!</v>
      </c>
      <c r="W5" s="361"/>
      <c r="X5" s="361"/>
      <c r="Y5" s="362"/>
      <c r="Z5" s="10" t="s">
        <v>5</v>
      </c>
      <c r="AA5" s="361" t="e">
        <f>#REF!</f>
        <v>#REF!</v>
      </c>
      <c r="AB5" s="361"/>
      <c r="AC5" s="361"/>
      <c r="AD5" s="362"/>
      <c r="AE5" s="10" t="s">
        <v>162</v>
      </c>
      <c r="AF5" s="10" t="s">
        <v>6</v>
      </c>
      <c r="AG5" s="10" t="e">
        <f>#REF!</f>
        <v>#REF!</v>
      </c>
      <c r="AH5" s="10" t="e">
        <f>#REF!</f>
        <v>#REF!</v>
      </c>
      <c r="AI5" s="10" t="e">
        <f>#REF!</f>
        <v>#REF!</v>
      </c>
    </row>
    <row r="6" spans="1:95" ht="15" thickBot="1">
      <c r="A6" s="132"/>
      <c r="B6" s="505" t="s">
        <v>7</v>
      </c>
      <c r="C6" s="505" t="s">
        <v>8</v>
      </c>
      <c r="D6" s="505" t="s">
        <v>9</v>
      </c>
      <c r="E6" s="505" t="s">
        <v>10</v>
      </c>
      <c r="F6" s="506">
        <v>2011</v>
      </c>
      <c r="G6" s="505" t="s">
        <v>11</v>
      </c>
      <c r="H6" s="505" t="s">
        <v>12</v>
      </c>
      <c r="I6" s="505" t="s">
        <v>13</v>
      </c>
      <c r="J6" s="505" t="s">
        <v>14</v>
      </c>
      <c r="K6" s="506">
        <v>2012</v>
      </c>
      <c r="L6" s="505" t="s">
        <v>15</v>
      </c>
      <c r="M6" s="505" t="s">
        <v>16</v>
      </c>
      <c r="N6" s="505" t="s">
        <v>17</v>
      </c>
      <c r="O6" s="505" t="s">
        <v>18</v>
      </c>
      <c r="P6" s="506">
        <v>2013</v>
      </c>
      <c r="Q6" s="505" t="s">
        <v>19</v>
      </c>
      <c r="R6" s="505" t="s">
        <v>20</v>
      </c>
      <c r="S6" s="505" t="s">
        <v>21</v>
      </c>
      <c r="T6" s="505" t="s">
        <v>22</v>
      </c>
      <c r="U6" s="506">
        <v>2014</v>
      </c>
      <c r="V6" s="505" t="s">
        <v>23</v>
      </c>
      <c r="W6" s="505" t="s">
        <v>24</v>
      </c>
      <c r="X6" s="505" t="s">
        <v>25</v>
      </c>
      <c r="Y6" s="505" t="s">
        <v>26</v>
      </c>
      <c r="Z6" s="506">
        <v>2015</v>
      </c>
      <c r="AA6" s="505" t="s">
        <v>27</v>
      </c>
      <c r="AB6" s="505" t="s">
        <v>28</v>
      </c>
      <c r="AC6" s="505" t="s">
        <v>29</v>
      </c>
      <c r="AD6" s="505" t="s">
        <v>30</v>
      </c>
      <c r="AE6" s="506" t="s">
        <v>31</v>
      </c>
      <c r="AF6" s="506" t="s">
        <v>32</v>
      </c>
      <c r="AG6" s="506" t="s">
        <v>33</v>
      </c>
      <c r="AH6" s="506" t="s">
        <v>34</v>
      </c>
      <c r="AI6" s="506" t="s">
        <v>35</v>
      </c>
    </row>
    <row r="7" spans="1:95">
      <c r="A7" s="507" t="s">
        <v>163</v>
      </c>
      <c r="F7" s="508"/>
      <c r="K7" s="508" t="s">
        <v>164</v>
      </c>
      <c r="P7" s="508"/>
      <c r="S7" s="509"/>
      <c r="U7" s="510"/>
      <c r="Z7" s="511"/>
      <c r="AE7" s="511"/>
      <c r="AF7" s="511"/>
      <c r="AG7" s="511"/>
      <c r="AH7" s="511"/>
      <c r="AI7" s="511"/>
    </row>
    <row r="8" spans="1:95">
      <c r="A8" s="511"/>
      <c r="F8" s="508"/>
      <c r="K8" s="508"/>
      <c r="P8" s="508"/>
      <c r="S8" s="512"/>
      <c r="U8" s="513"/>
      <c r="Z8" s="511"/>
      <c r="AE8" s="511"/>
      <c r="AF8" s="511"/>
      <c r="AG8" s="511"/>
      <c r="AH8" s="511"/>
      <c r="AI8" s="511"/>
    </row>
    <row r="9" spans="1:95" s="569" customFormat="1" ht="16" thickBot="1">
      <c r="A9" s="514" t="s">
        <v>165</v>
      </c>
      <c r="B9" s="515">
        <f t="shared" ref="B9:AI9" si="0">B13+B18</f>
        <v>4.5</v>
      </c>
      <c r="C9" s="515">
        <f t="shared" si="0"/>
        <v>7</v>
      </c>
      <c r="D9" s="515">
        <f t="shared" si="0"/>
        <v>21.5</v>
      </c>
      <c r="E9" s="515">
        <f t="shared" si="0"/>
        <v>32</v>
      </c>
      <c r="F9" s="516">
        <f t="shared" si="0"/>
        <v>65</v>
      </c>
      <c r="G9" s="517">
        <f t="shared" si="0"/>
        <v>9.8000000000000007</v>
      </c>
      <c r="H9" s="517">
        <f t="shared" si="0"/>
        <v>15.200000000000001</v>
      </c>
      <c r="I9" s="517">
        <f t="shared" si="0"/>
        <v>47</v>
      </c>
      <c r="J9" s="517">
        <f t="shared" si="0"/>
        <v>70</v>
      </c>
      <c r="K9" s="516">
        <f t="shared" si="0"/>
        <v>142</v>
      </c>
      <c r="L9" s="518">
        <f t="shared" si="0"/>
        <v>20.430000000000003</v>
      </c>
      <c r="M9" s="518">
        <f t="shared" si="0"/>
        <v>31.62</v>
      </c>
      <c r="N9" s="518">
        <f t="shared" si="0"/>
        <v>98.25</v>
      </c>
      <c r="O9" s="518">
        <f t="shared" si="0"/>
        <v>146.4</v>
      </c>
      <c r="P9" s="516">
        <f t="shared" si="0"/>
        <v>296.70000000000005</v>
      </c>
      <c r="Q9" s="518">
        <f t="shared" si="0"/>
        <v>40.665000000000006</v>
      </c>
      <c r="R9" s="518">
        <f t="shared" si="0"/>
        <v>62.85</v>
      </c>
      <c r="S9" s="518">
        <f t="shared" si="0"/>
        <v>195.91500000000002</v>
      </c>
      <c r="T9" s="518">
        <f t="shared" si="0"/>
        <v>292.02</v>
      </c>
      <c r="U9" s="516">
        <f t="shared" si="0"/>
        <v>591.45000000000005</v>
      </c>
      <c r="V9" s="518">
        <f t="shared" si="0"/>
        <v>77.078250000000011</v>
      </c>
      <c r="W9" s="518">
        <f t="shared" si="0"/>
        <v>119.0445</v>
      </c>
      <c r="X9" s="518">
        <f t="shared" si="0"/>
        <v>371.68275</v>
      </c>
      <c r="Y9" s="518">
        <f t="shared" si="0"/>
        <v>554.09699999999998</v>
      </c>
      <c r="Z9" s="516">
        <f t="shared" si="0"/>
        <v>1121.9025000000001</v>
      </c>
      <c r="AA9" s="517">
        <f t="shared" si="0"/>
        <v>138.74085000000005</v>
      </c>
      <c r="AB9" s="517">
        <f t="shared" si="0"/>
        <v>214.2801</v>
      </c>
      <c r="AC9" s="517">
        <f t="shared" si="0"/>
        <v>669.02895000000012</v>
      </c>
      <c r="AD9" s="517">
        <f t="shared" si="0"/>
        <v>997.37459999999987</v>
      </c>
      <c r="AE9" s="519">
        <f t="shared" si="0"/>
        <v>2019.4245000000001</v>
      </c>
      <c r="AF9" s="519">
        <f t="shared" si="0"/>
        <v>3439.1904749999999</v>
      </c>
      <c r="AG9" s="519">
        <f t="shared" si="0"/>
        <v>5524.2956475000001</v>
      </c>
      <c r="AH9" s="519">
        <f t="shared" si="0"/>
        <v>8341.5002343750002</v>
      </c>
      <c r="AI9" s="519">
        <f t="shared" si="0"/>
        <v>11799.225207</v>
      </c>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row>
    <row r="10" spans="1:95" s="485" customFormat="1" ht="15" thickTop="1">
      <c r="A10" s="520" t="s">
        <v>137</v>
      </c>
      <c r="B10" s="521"/>
      <c r="C10" s="521"/>
      <c r="D10" s="521"/>
      <c r="E10" s="521"/>
      <c r="F10" s="522"/>
      <c r="G10" s="521">
        <f t="shared" ref="G10:AD10" si="1">G9/B9-1</f>
        <v>1.177777777777778</v>
      </c>
      <c r="H10" s="521">
        <f t="shared" si="1"/>
        <v>1.1714285714285717</v>
      </c>
      <c r="I10" s="521">
        <f t="shared" si="1"/>
        <v>1.1860465116279069</v>
      </c>
      <c r="J10" s="521">
        <f t="shared" si="1"/>
        <v>1.1875</v>
      </c>
      <c r="K10" s="522">
        <f t="shared" si="1"/>
        <v>1.1846153846153844</v>
      </c>
      <c r="L10" s="521">
        <f>L9/G9-1</f>
        <v>1.0846938775510204</v>
      </c>
      <c r="M10" s="521">
        <f t="shared" si="1"/>
        <v>1.0802631578947368</v>
      </c>
      <c r="N10" s="521">
        <f t="shared" si="1"/>
        <v>1.0904255319148937</v>
      </c>
      <c r="O10" s="521">
        <f t="shared" si="1"/>
        <v>1.0914285714285716</v>
      </c>
      <c r="P10" s="522">
        <f t="shared" si="1"/>
        <v>1.0894366197183101</v>
      </c>
      <c r="Q10" s="521">
        <f t="shared" si="1"/>
        <v>0.99045521292217331</v>
      </c>
      <c r="R10" s="521">
        <f t="shared" si="1"/>
        <v>0.98766603415559762</v>
      </c>
      <c r="S10" s="521">
        <f t="shared" si="1"/>
        <v>0.99404580152671773</v>
      </c>
      <c r="T10" s="521">
        <f t="shared" si="1"/>
        <v>0.99467213114754083</v>
      </c>
      <c r="U10" s="522">
        <f t="shared" si="1"/>
        <v>0.99342770475227482</v>
      </c>
      <c r="V10" s="521">
        <f t="shared" si="1"/>
        <v>0.89544448542973076</v>
      </c>
      <c r="W10" s="521">
        <f t="shared" si="1"/>
        <v>0.89410501193317415</v>
      </c>
      <c r="X10" s="521">
        <f t="shared" si="1"/>
        <v>0.89716331061940102</v>
      </c>
      <c r="Y10" s="521">
        <f t="shared" si="1"/>
        <v>0.89746250256831739</v>
      </c>
      <c r="Z10" s="522">
        <f t="shared" si="1"/>
        <v>0.89686786710626443</v>
      </c>
      <c r="AA10" s="521">
        <f t="shared" si="1"/>
        <v>0.80000000000000049</v>
      </c>
      <c r="AB10" s="521">
        <f t="shared" si="1"/>
        <v>0.8</v>
      </c>
      <c r="AC10" s="521">
        <f t="shared" si="1"/>
        <v>0.80000000000000027</v>
      </c>
      <c r="AD10" s="521">
        <f t="shared" si="1"/>
        <v>0.79999999999999982</v>
      </c>
      <c r="AE10" s="523">
        <f>AE9/Z9-1</f>
        <v>0.79999999999999982</v>
      </c>
      <c r="AF10" s="523">
        <f>AF9/AE9-1</f>
        <v>0.70305474406198387</v>
      </c>
      <c r="AG10" s="523">
        <f>AG9/AF9-1</f>
        <v>0.60627789814403932</v>
      </c>
      <c r="AH10" s="523">
        <f>AH9/AG9-1</f>
        <v>0.50996629554935491</v>
      </c>
      <c r="AI10" s="523">
        <f>AI9/AH9-1</f>
        <v>0.41452075471698113</v>
      </c>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81"/>
      <c r="BL10" s="381"/>
      <c r="BM10" s="381"/>
      <c r="BN10" s="381"/>
      <c r="BO10" s="381"/>
      <c r="BP10" s="381"/>
      <c r="BQ10" s="381"/>
      <c r="BR10" s="381"/>
      <c r="BS10" s="381"/>
      <c r="BT10" s="381"/>
      <c r="BU10" s="381"/>
      <c r="BV10" s="381"/>
      <c r="BW10" s="381"/>
      <c r="BX10" s="381"/>
      <c r="BY10" s="381"/>
      <c r="BZ10" s="381"/>
      <c r="CA10" s="381"/>
      <c r="CB10" s="381"/>
      <c r="CC10" s="381"/>
      <c r="CD10" s="381"/>
      <c r="CE10" s="381"/>
      <c r="CF10" s="381"/>
      <c r="CG10" s="381"/>
      <c r="CH10" s="381"/>
      <c r="CI10" s="381"/>
      <c r="CJ10" s="381"/>
      <c r="CK10" s="381"/>
      <c r="CL10" s="381"/>
      <c r="CM10" s="381"/>
      <c r="CN10" s="381"/>
      <c r="CO10" s="381"/>
      <c r="CP10" s="381"/>
      <c r="CQ10" s="381"/>
    </row>
    <row r="11" spans="1:95">
      <c r="A11" s="524" t="s">
        <v>138</v>
      </c>
      <c r="B11" s="525"/>
      <c r="C11" s="525">
        <f>C9/B9-1</f>
        <v>0.55555555555555558</v>
      </c>
      <c r="D11" s="525">
        <f>D9/C9-1</f>
        <v>2.0714285714285716</v>
      </c>
      <c r="E11" s="525">
        <f>E9/D9-1</f>
        <v>0.48837209302325579</v>
      </c>
      <c r="F11" s="526"/>
      <c r="G11" s="525">
        <f>G9/E9-1</f>
        <v>-0.69374999999999998</v>
      </c>
      <c r="H11" s="525">
        <f>H9/G9-1</f>
        <v>0.55102040816326525</v>
      </c>
      <c r="I11" s="525">
        <f>I9/H9-1</f>
        <v>2.0921052631578947</v>
      </c>
      <c r="J11" s="525">
        <f>J9/I9-1</f>
        <v>0.4893617021276595</v>
      </c>
      <c r="K11" s="526"/>
      <c r="L11" s="525">
        <f>L9/J9-1</f>
        <v>-0.70814285714285707</v>
      </c>
      <c r="M11" s="525">
        <f>M9/L9-1</f>
        <v>0.54772393538913344</v>
      </c>
      <c r="N11" s="525">
        <f>N9/M9-1</f>
        <v>2.107210626185958</v>
      </c>
      <c r="O11" s="525">
        <f>O9/N9-1</f>
        <v>0.49007633587786259</v>
      </c>
      <c r="P11" s="526"/>
      <c r="Q11" s="525">
        <f>Q9/O9-1</f>
        <v>-0.72223360655737701</v>
      </c>
      <c r="R11" s="525">
        <f>R9/Q9-1</f>
        <v>0.54555514570269259</v>
      </c>
      <c r="S11" s="525">
        <f>S9/R9-1</f>
        <v>2.117183770883055</v>
      </c>
      <c r="T11" s="525">
        <f>T9/S9-1</f>
        <v>0.49054436873133733</v>
      </c>
      <c r="U11" s="526"/>
      <c r="V11" s="525">
        <f>V9/T9-1</f>
        <v>-0.73605146907746044</v>
      </c>
      <c r="W11" s="525">
        <f>W9/V9-1</f>
        <v>0.54446293215011998</v>
      </c>
      <c r="X11" s="525">
        <f>X9/W9-1</f>
        <v>2.1222169020828345</v>
      </c>
      <c r="Y11" s="525">
        <f>Y9/X9-1</f>
        <v>0.49077943488095688</v>
      </c>
      <c r="Z11" s="526"/>
      <c r="AA11" s="525">
        <f>AA9/Y9-1</f>
        <v>-0.74960909371463824</v>
      </c>
      <c r="AB11" s="525">
        <f>AB9/AA9-1</f>
        <v>0.54446293215011954</v>
      </c>
      <c r="AC11" s="525">
        <f>AC9/AB9-1</f>
        <v>2.122216902082835</v>
      </c>
      <c r="AD11" s="525">
        <f>AD9/AC9-1</f>
        <v>0.49077943488095643</v>
      </c>
      <c r="AE11" s="527"/>
      <c r="AF11" s="527"/>
      <c r="AG11" s="527"/>
      <c r="AH11" s="527"/>
      <c r="AI11" s="527"/>
    </row>
    <row r="12" spans="1:95" ht="15" thickBot="1">
      <c r="A12" s="528"/>
      <c r="B12" s="525"/>
      <c r="C12" s="525"/>
      <c r="D12" s="525"/>
      <c r="E12" s="525"/>
      <c r="F12" s="529"/>
      <c r="G12" s="525"/>
      <c r="H12" s="525"/>
      <c r="I12" s="525"/>
      <c r="J12" s="525"/>
      <c r="K12" s="529"/>
      <c r="L12" s="525"/>
      <c r="M12" s="525"/>
      <c r="N12" s="530"/>
      <c r="O12" s="531"/>
      <c r="P12" s="529"/>
      <c r="Q12" s="530"/>
      <c r="R12" s="525"/>
      <c r="S12" s="530"/>
      <c r="T12" s="530"/>
      <c r="U12" s="529"/>
      <c r="V12" s="530"/>
      <c r="W12" s="525"/>
      <c r="X12" s="530"/>
      <c r="Y12" s="530"/>
      <c r="Z12" s="526"/>
      <c r="AA12" s="530"/>
      <c r="AB12" s="530"/>
      <c r="AC12" s="530"/>
      <c r="AD12" s="530"/>
      <c r="AE12" s="527"/>
      <c r="AF12" s="527"/>
      <c r="AG12" s="527"/>
      <c r="AH12" s="527"/>
      <c r="AI12" s="527"/>
    </row>
    <row r="13" spans="1:95" s="570" customFormat="1" ht="15" thickBot="1">
      <c r="A13" s="532" t="s">
        <v>166</v>
      </c>
      <c r="B13" s="533">
        <v>4</v>
      </c>
      <c r="C13" s="533">
        <v>6</v>
      </c>
      <c r="D13" s="533">
        <v>20</v>
      </c>
      <c r="E13" s="533">
        <v>30</v>
      </c>
      <c r="F13" s="534">
        <f>SUM(B13:E13)</f>
        <v>60</v>
      </c>
      <c r="G13" s="533">
        <v>8.8000000000000007</v>
      </c>
      <c r="H13" s="533">
        <v>13.200000000000001</v>
      </c>
      <c r="I13" s="533">
        <v>44</v>
      </c>
      <c r="J13" s="533">
        <v>66</v>
      </c>
      <c r="K13" s="534">
        <f>SUM(G13:J13)</f>
        <v>132</v>
      </c>
      <c r="L13" s="533">
        <v>18.480000000000004</v>
      </c>
      <c r="M13" s="533">
        <v>27.720000000000002</v>
      </c>
      <c r="N13" s="533">
        <v>92.4</v>
      </c>
      <c r="O13" s="533">
        <v>138.6</v>
      </c>
      <c r="P13" s="534">
        <f>SUM(L13:O13)</f>
        <v>277.20000000000005</v>
      </c>
      <c r="Q13" s="535">
        <v>36.960000000000008</v>
      </c>
      <c r="R13" s="535">
        <v>55.440000000000005</v>
      </c>
      <c r="S13" s="533">
        <f>N13*2</f>
        <v>184.8</v>
      </c>
      <c r="T13" s="535">
        <v>277.2</v>
      </c>
      <c r="U13" s="534">
        <f>SUM(Q13:T13)</f>
        <v>554.40000000000009</v>
      </c>
      <c r="V13" s="535">
        <v>70.224000000000018</v>
      </c>
      <c r="W13" s="535">
        <v>105.336</v>
      </c>
      <c r="X13" s="533">
        <f>S13*1.9</f>
        <v>351.12</v>
      </c>
      <c r="Y13" s="535">
        <v>526.67999999999995</v>
      </c>
      <c r="Z13" s="534">
        <f>SUM(V13:Y13)</f>
        <v>1053.3600000000001</v>
      </c>
      <c r="AA13" s="536">
        <f>V13*(1+AA14)</f>
        <v>126.40320000000004</v>
      </c>
      <c r="AB13" s="537">
        <f>W13*(1+AB14)</f>
        <v>189.60480000000001</v>
      </c>
      <c r="AC13" s="537">
        <f>X13*(1+AC14)</f>
        <v>632.01600000000008</v>
      </c>
      <c r="AD13" s="538">
        <f>Y13*(1+AD14)</f>
        <v>948.02399999999989</v>
      </c>
      <c r="AE13" s="539">
        <f>SUM(AA13:AD13)</f>
        <v>1896.048</v>
      </c>
      <c r="AF13" s="539">
        <f>IF(AF14="",0,AE13*(1+AF14))</f>
        <v>3223.2815999999998</v>
      </c>
      <c r="AG13" s="539">
        <f>IF(AG14="",0,AF13*(1+AG14))</f>
        <v>5157.2505600000004</v>
      </c>
      <c r="AH13" s="539">
        <f>IF(AH14="",0,AG13*(1+AH14))</f>
        <v>7735.8758400000006</v>
      </c>
      <c r="AI13" s="539">
        <f>IF(AI14="",0,AH13*(1+AI14))</f>
        <v>10830.226176</v>
      </c>
      <c r="AJ13" s="540"/>
      <c r="AK13" s="540"/>
      <c r="AL13" s="540"/>
      <c r="AM13" s="540"/>
      <c r="AN13" s="540"/>
      <c r="AO13" s="540"/>
      <c r="AP13" s="540"/>
      <c r="AQ13" s="540"/>
      <c r="AR13" s="540"/>
      <c r="AS13" s="540"/>
      <c r="AT13" s="540"/>
      <c r="AU13" s="540"/>
      <c r="AV13" s="540"/>
      <c r="AW13" s="540"/>
      <c r="AX13" s="540"/>
      <c r="AY13" s="540"/>
      <c r="AZ13" s="540"/>
      <c r="BA13" s="540"/>
      <c r="BB13" s="540"/>
      <c r="BC13" s="540"/>
      <c r="BD13" s="540"/>
      <c r="BE13" s="540"/>
      <c r="BF13" s="540"/>
      <c r="BG13" s="540"/>
      <c r="BH13" s="540"/>
      <c r="BI13" s="540"/>
      <c r="BJ13" s="540"/>
      <c r="BK13" s="540"/>
      <c r="BL13" s="540"/>
      <c r="BM13" s="540"/>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row>
    <row r="14" spans="1:95" s="485" customFormat="1" ht="15" thickBot="1">
      <c r="A14" s="541" t="s">
        <v>137</v>
      </c>
      <c r="B14" s="542"/>
      <c r="C14" s="543"/>
      <c r="D14" s="543"/>
      <c r="E14" s="543"/>
      <c r="F14" s="522"/>
      <c r="G14" s="542">
        <f t="shared" ref="G14:Z14" si="2">G13/B13-1</f>
        <v>1.2000000000000002</v>
      </c>
      <c r="H14" s="543">
        <f t="shared" si="2"/>
        <v>1.2000000000000002</v>
      </c>
      <c r="I14" s="543">
        <f t="shared" si="2"/>
        <v>1.2000000000000002</v>
      </c>
      <c r="J14" s="543">
        <f t="shared" si="2"/>
        <v>1.2000000000000002</v>
      </c>
      <c r="K14" s="522">
        <f t="shared" si="2"/>
        <v>1.2000000000000002</v>
      </c>
      <c r="L14" s="543">
        <f t="shared" si="2"/>
        <v>1.1000000000000001</v>
      </c>
      <c r="M14" s="543">
        <f t="shared" si="2"/>
        <v>1.1000000000000001</v>
      </c>
      <c r="N14" s="544">
        <f t="shared" si="2"/>
        <v>1.1000000000000001</v>
      </c>
      <c r="O14" s="544">
        <f t="shared" si="2"/>
        <v>1.1000000000000001</v>
      </c>
      <c r="P14" s="522">
        <f t="shared" si="2"/>
        <v>1.1000000000000005</v>
      </c>
      <c r="Q14" s="543">
        <f t="shared" si="2"/>
        <v>1</v>
      </c>
      <c r="R14" s="543">
        <f t="shared" si="2"/>
        <v>1</v>
      </c>
      <c r="S14" s="543">
        <f t="shared" si="2"/>
        <v>1</v>
      </c>
      <c r="T14" s="543">
        <f t="shared" si="2"/>
        <v>1</v>
      </c>
      <c r="U14" s="522">
        <f t="shared" si="2"/>
        <v>1</v>
      </c>
      <c r="V14" s="543">
        <f t="shared" si="2"/>
        <v>0.90000000000000013</v>
      </c>
      <c r="W14" s="543">
        <f t="shared" si="2"/>
        <v>0.89999999999999991</v>
      </c>
      <c r="X14" s="543">
        <f t="shared" si="2"/>
        <v>0.89999999999999991</v>
      </c>
      <c r="Y14" s="543">
        <f t="shared" si="2"/>
        <v>0.89999999999999991</v>
      </c>
      <c r="Z14" s="522">
        <f t="shared" si="2"/>
        <v>0.89999999999999991</v>
      </c>
      <c r="AA14" s="545">
        <v>0.8</v>
      </c>
      <c r="AB14" s="545">
        <v>0.8</v>
      </c>
      <c r="AC14" s="545">
        <v>0.8</v>
      </c>
      <c r="AD14" s="546">
        <v>0.8</v>
      </c>
      <c r="AE14" s="522">
        <f>AE13/Z13-1</f>
        <v>0.79999999999999982</v>
      </c>
      <c r="AF14" s="547">
        <v>0.7</v>
      </c>
      <c r="AG14" s="547">
        <v>0.6</v>
      </c>
      <c r="AH14" s="547">
        <v>0.5</v>
      </c>
      <c r="AI14" s="547">
        <v>0.4</v>
      </c>
      <c r="AJ14" s="381"/>
      <c r="AK14" s="381"/>
      <c r="AL14" s="381"/>
      <c r="AM14" s="381"/>
      <c r="AN14" s="381"/>
      <c r="AO14" s="381"/>
      <c r="AP14" s="381"/>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1"/>
      <c r="BM14" s="381"/>
      <c r="BN14" s="381"/>
      <c r="BO14" s="381"/>
      <c r="BP14" s="381"/>
      <c r="BQ14" s="381"/>
      <c r="BR14" s="381"/>
      <c r="BS14" s="381"/>
      <c r="BT14" s="381"/>
      <c r="BU14" s="381"/>
      <c r="BV14" s="381"/>
      <c r="BW14" s="381"/>
      <c r="BX14" s="381"/>
      <c r="BY14" s="381"/>
      <c r="BZ14" s="381"/>
      <c r="CA14" s="381"/>
      <c r="CB14" s="381"/>
      <c r="CC14" s="381"/>
      <c r="CD14" s="381"/>
      <c r="CE14" s="381"/>
      <c r="CF14" s="381"/>
      <c r="CG14" s="381"/>
      <c r="CH14" s="381"/>
      <c r="CI14" s="381"/>
      <c r="CJ14" s="381"/>
      <c r="CK14" s="381"/>
      <c r="CL14" s="381"/>
      <c r="CM14" s="381"/>
      <c r="CN14" s="381"/>
      <c r="CO14" s="381"/>
      <c r="CP14" s="381"/>
      <c r="CQ14" s="381"/>
    </row>
    <row r="15" spans="1:95" ht="15" thickBot="1">
      <c r="A15" s="524" t="s">
        <v>138</v>
      </c>
      <c r="B15" s="548"/>
      <c r="C15" s="525">
        <f>C13/B13-1</f>
        <v>0.5</v>
      </c>
      <c r="D15" s="525">
        <f>D13/C13-1</f>
        <v>2.3333333333333335</v>
      </c>
      <c r="E15" s="525">
        <f>E13/D13-1</f>
        <v>0.5</v>
      </c>
      <c r="F15" s="526"/>
      <c r="G15" s="548">
        <f>G13/E13-1</f>
        <v>-0.70666666666666667</v>
      </c>
      <c r="H15" s="525">
        <f>H13/G13-1</f>
        <v>0.5</v>
      </c>
      <c r="I15" s="525">
        <f>I13/H13-1</f>
        <v>2.333333333333333</v>
      </c>
      <c r="J15" s="525">
        <f>J13/I13-1</f>
        <v>0.5</v>
      </c>
      <c r="K15" s="526"/>
      <c r="L15" s="525">
        <f>L13/J13-1</f>
        <v>-0.72</v>
      </c>
      <c r="M15" s="525">
        <f>M13/L13-1</f>
        <v>0.49999999999999978</v>
      </c>
      <c r="N15" s="525">
        <f>N13/M13-1</f>
        <v>2.333333333333333</v>
      </c>
      <c r="O15" s="525">
        <f>O13/N13-1</f>
        <v>0.49999999999999978</v>
      </c>
      <c r="P15" s="526"/>
      <c r="Q15" s="525">
        <f>Q13/O13-1</f>
        <v>-0.73333333333333328</v>
      </c>
      <c r="R15" s="525">
        <f>R13/Q13-1</f>
        <v>0.49999999999999978</v>
      </c>
      <c r="S15" s="525">
        <f>S13/R13-1</f>
        <v>2.333333333333333</v>
      </c>
      <c r="T15" s="525">
        <f>T13/S13-1</f>
        <v>0.49999999999999978</v>
      </c>
      <c r="U15" s="526"/>
      <c r="V15" s="525">
        <f>V13/T13-1</f>
        <v>-0.74666666666666659</v>
      </c>
      <c r="W15" s="525">
        <f>W13/V13-1</f>
        <v>0.49999999999999956</v>
      </c>
      <c r="X15" s="525">
        <f>X13/W13-1</f>
        <v>2.3333333333333335</v>
      </c>
      <c r="Y15" s="525">
        <f>Y13/X13-1</f>
        <v>0.49999999999999978</v>
      </c>
      <c r="Z15" s="526"/>
      <c r="AA15" s="525">
        <f>AA13/Y13-1</f>
        <v>-0.7599999999999999</v>
      </c>
      <c r="AB15" s="525">
        <f>AB13/AA13-1</f>
        <v>0.49999999999999956</v>
      </c>
      <c r="AC15" s="525">
        <f>AC13/AB13-1</f>
        <v>2.3333333333333335</v>
      </c>
      <c r="AD15" s="525">
        <f>AD13/AC13-1</f>
        <v>0.49999999999999956</v>
      </c>
      <c r="AE15" s="526"/>
      <c r="AF15" s="527"/>
      <c r="AG15" s="527"/>
      <c r="AH15" s="527"/>
      <c r="AI15" s="527"/>
    </row>
    <row r="16" spans="1:95" s="485" customFormat="1" ht="15" thickBot="1">
      <c r="A16" s="541" t="s">
        <v>167</v>
      </c>
      <c r="B16" s="543">
        <f t="shared" ref="B16:AI16" si="3">B13/B9</f>
        <v>0.88888888888888884</v>
      </c>
      <c r="C16" s="543">
        <f t="shared" si="3"/>
        <v>0.8571428571428571</v>
      </c>
      <c r="D16" s="543">
        <f t="shared" si="3"/>
        <v>0.93023255813953487</v>
      </c>
      <c r="E16" s="543">
        <f t="shared" si="3"/>
        <v>0.9375</v>
      </c>
      <c r="F16" s="522">
        <f t="shared" si="3"/>
        <v>0.92307692307692313</v>
      </c>
      <c r="G16" s="549">
        <f t="shared" si="3"/>
        <v>0.89795918367346939</v>
      </c>
      <c r="H16" s="550">
        <f t="shared" si="3"/>
        <v>0.86842105263157898</v>
      </c>
      <c r="I16" s="550">
        <f t="shared" si="3"/>
        <v>0.93617021276595747</v>
      </c>
      <c r="J16" s="551">
        <f t="shared" si="3"/>
        <v>0.94285714285714284</v>
      </c>
      <c r="K16" s="522">
        <f t="shared" si="3"/>
        <v>0.92957746478873238</v>
      </c>
      <c r="L16" s="543">
        <f t="shared" si="3"/>
        <v>0.90455212922173278</v>
      </c>
      <c r="M16" s="543">
        <f t="shared" si="3"/>
        <v>0.87666034155597727</v>
      </c>
      <c r="N16" s="543">
        <f t="shared" si="3"/>
        <v>0.94045801526717565</v>
      </c>
      <c r="O16" s="543">
        <f t="shared" si="3"/>
        <v>0.94672131147540972</v>
      </c>
      <c r="P16" s="522">
        <f t="shared" si="3"/>
        <v>0.93427704752275031</v>
      </c>
      <c r="Q16" s="543">
        <f t="shared" si="3"/>
        <v>0.9088897085946146</v>
      </c>
      <c r="R16" s="543">
        <f t="shared" si="3"/>
        <v>0.88210023866348453</v>
      </c>
      <c r="S16" s="543">
        <f t="shared" si="3"/>
        <v>0.94326621238802533</v>
      </c>
      <c r="T16" s="543">
        <f t="shared" si="3"/>
        <v>0.94925005136634477</v>
      </c>
      <c r="U16" s="522">
        <f t="shared" si="3"/>
        <v>0.93735734212528543</v>
      </c>
      <c r="V16" s="543">
        <f t="shared" si="3"/>
        <v>0.91107413569975981</v>
      </c>
      <c r="W16" s="543">
        <f t="shared" si="3"/>
        <v>0.8848455829542734</v>
      </c>
      <c r="X16" s="543">
        <f t="shared" si="3"/>
        <v>0.94467660928574171</v>
      </c>
      <c r="Y16" s="543">
        <f t="shared" si="3"/>
        <v>0.95051949387923051</v>
      </c>
      <c r="Z16" s="522">
        <f t="shared" si="3"/>
        <v>0.93890511876032012</v>
      </c>
      <c r="AA16" s="543">
        <f t="shared" si="3"/>
        <v>0.91107413569975959</v>
      </c>
      <c r="AB16" s="543">
        <f t="shared" si="3"/>
        <v>0.8848455829542734</v>
      </c>
      <c r="AC16" s="543">
        <f t="shared" si="3"/>
        <v>0.9446766092857416</v>
      </c>
      <c r="AD16" s="543">
        <f t="shared" si="3"/>
        <v>0.95051949387923051</v>
      </c>
      <c r="AE16" s="522">
        <f t="shared" si="3"/>
        <v>0.93890511876032001</v>
      </c>
      <c r="AF16" s="522">
        <f t="shared" si="3"/>
        <v>0.93722101855960738</v>
      </c>
      <c r="AG16" s="522">
        <f t="shared" si="3"/>
        <v>0.93355802967096724</v>
      </c>
      <c r="AH16" s="522">
        <f t="shared" si="3"/>
        <v>0.92739622641509434</v>
      </c>
      <c r="AI16" s="522">
        <f t="shared" si="3"/>
        <v>0.9178760457572136</v>
      </c>
      <c r="AJ16" s="381"/>
      <c r="AK16" s="381"/>
      <c r="AL16" s="381"/>
      <c r="AM16" s="381"/>
      <c r="AN16" s="381"/>
      <c r="AO16" s="381"/>
      <c r="AP16" s="381"/>
      <c r="AQ16" s="381"/>
      <c r="AR16" s="381"/>
      <c r="AS16" s="381"/>
      <c r="AT16" s="381"/>
      <c r="AU16" s="381"/>
      <c r="AV16" s="381"/>
      <c r="AW16" s="381"/>
      <c r="AX16" s="381"/>
      <c r="AY16" s="381"/>
      <c r="AZ16" s="381"/>
      <c r="BA16" s="381"/>
      <c r="BB16" s="381"/>
      <c r="BC16" s="381"/>
      <c r="BD16" s="381"/>
      <c r="BE16" s="381"/>
      <c r="BF16" s="381"/>
      <c r="BG16" s="381"/>
      <c r="BH16" s="381"/>
      <c r="BI16" s="381"/>
      <c r="BJ16" s="381"/>
      <c r="BK16" s="381"/>
      <c r="BL16" s="381"/>
      <c r="BM16" s="381"/>
      <c r="BN16" s="381"/>
      <c r="BO16" s="381"/>
      <c r="BP16" s="381"/>
      <c r="BQ16" s="381"/>
      <c r="BR16" s="381"/>
      <c r="BS16" s="381"/>
      <c r="BT16" s="381"/>
      <c r="BU16" s="381"/>
      <c r="BV16" s="381"/>
      <c r="BW16" s="381"/>
      <c r="BX16" s="381"/>
      <c r="BY16" s="381"/>
      <c r="BZ16" s="381"/>
      <c r="CA16" s="381"/>
      <c r="CB16" s="381"/>
      <c r="CC16" s="381"/>
      <c r="CD16" s="381"/>
      <c r="CE16" s="381"/>
      <c r="CF16" s="381"/>
      <c r="CG16" s="381"/>
      <c r="CH16" s="381"/>
      <c r="CI16" s="381"/>
      <c r="CJ16" s="381"/>
      <c r="CK16" s="381"/>
      <c r="CL16" s="381"/>
      <c r="CM16" s="381"/>
      <c r="CN16" s="381"/>
      <c r="CO16" s="381"/>
      <c r="CP16" s="381"/>
      <c r="CQ16" s="381"/>
    </row>
    <row r="17" spans="1:95">
      <c r="A17" s="552"/>
      <c r="B17" s="553"/>
      <c r="C17" s="553"/>
      <c r="D17" s="553"/>
      <c r="E17" s="553"/>
      <c r="F17" s="529"/>
      <c r="G17" s="553"/>
      <c r="H17" s="553"/>
      <c r="I17" s="553"/>
      <c r="J17" s="553"/>
      <c r="K17" s="529"/>
      <c r="L17" s="554"/>
      <c r="M17" s="554"/>
      <c r="N17" s="554"/>
      <c r="O17" s="554"/>
      <c r="P17" s="529"/>
      <c r="Q17" s="554"/>
      <c r="R17" s="554"/>
      <c r="S17" s="554"/>
      <c r="T17" s="554"/>
      <c r="U17" s="529"/>
      <c r="V17" s="554"/>
      <c r="W17" s="554"/>
      <c r="X17" s="554"/>
      <c r="Y17" s="554"/>
      <c r="Z17" s="529"/>
      <c r="AA17" s="555"/>
      <c r="AB17" s="555"/>
      <c r="AC17" s="555"/>
      <c r="AD17" s="555"/>
      <c r="AE17" s="556"/>
      <c r="AF17" s="556"/>
      <c r="AG17" s="556"/>
      <c r="AH17" s="556"/>
      <c r="AI17" s="556"/>
    </row>
    <row r="18" spans="1:95" s="489" customFormat="1" ht="15" thickBot="1">
      <c r="A18" s="557" t="s">
        <v>168</v>
      </c>
      <c r="B18" s="558">
        <v>0.5</v>
      </c>
      <c r="C18" s="558">
        <v>1</v>
      </c>
      <c r="D18" s="558">
        <v>1.5</v>
      </c>
      <c r="E18" s="558">
        <v>2</v>
      </c>
      <c r="F18" s="534">
        <f>SUM(B18:E18)</f>
        <v>5</v>
      </c>
      <c r="G18" s="558">
        <v>1</v>
      </c>
      <c r="H18" s="558">
        <v>2</v>
      </c>
      <c r="I18" s="558">
        <v>3</v>
      </c>
      <c r="J18" s="558">
        <v>4</v>
      </c>
      <c r="K18" s="534">
        <f>SUM(G18:J18)</f>
        <v>10</v>
      </c>
      <c r="L18" s="558">
        <v>1.95</v>
      </c>
      <c r="M18" s="558">
        <v>3.9</v>
      </c>
      <c r="N18" s="558">
        <v>5.85</v>
      </c>
      <c r="O18" s="558">
        <v>7.8</v>
      </c>
      <c r="P18" s="534">
        <f>SUM(L18:O18)</f>
        <v>19.5</v>
      </c>
      <c r="Q18" s="558">
        <v>3.7049999999999996</v>
      </c>
      <c r="R18" s="558">
        <v>7.4099999999999993</v>
      </c>
      <c r="S18" s="558">
        <v>11.114999999999998</v>
      </c>
      <c r="T18" s="558">
        <v>14.819999999999999</v>
      </c>
      <c r="U18" s="534">
        <f>SUM(Q18:T18)</f>
        <v>37.049999999999997</v>
      </c>
      <c r="V18" s="558">
        <v>6.8542499999999995</v>
      </c>
      <c r="W18" s="558">
        <v>13.708499999999999</v>
      </c>
      <c r="X18" s="558">
        <v>20.562749999999998</v>
      </c>
      <c r="Y18" s="558">
        <v>27.416999999999998</v>
      </c>
      <c r="Z18" s="534">
        <f>SUM(V18:Y18)</f>
        <v>68.54249999999999</v>
      </c>
      <c r="AA18" s="559">
        <f>IF(AA19="",0,V18*(1+AA19))</f>
        <v>12.33765</v>
      </c>
      <c r="AB18" s="559">
        <f>IF(AB19="",0,W18*(1+AB19))</f>
        <v>24.6753</v>
      </c>
      <c r="AC18" s="559">
        <f>IF(AC19="",0,X18*(1+AC19))</f>
        <v>37.012949999999996</v>
      </c>
      <c r="AD18" s="559">
        <f>IF(AD19="",0,Y18*(1+AD19))</f>
        <v>49.3506</v>
      </c>
      <c r="AE18" s="539">
        <f>SUM(AA18:AD18)</f>
        <v>123.37650000000001</v>
      </c>
      <c r="AF18" s="539">
        <f>IF(AF19="",0,AE18*(1+AF19))</f>
        <v>215.90887500000002</v>
      </c>
      <c r="AG18" s="539">
        <f>IF(AG19="",0,AF18*(1+AG19))</f>
        <v>367.04508750000002</v>
      </c>
      <c r="AH18" s="539">
        <f>IF(AH19="",0,AG18*(1+AH19))</f>
        <v>605.62439437499995</v>
      </c>
      <c r="AI18" s="539">
        <f>IF(AI19="",0,AH18*(1+AI19))</f>
        <v>968.99903099999995</v>
      </c>
      <c r="AJ18" s="444"/>
      <c r="AK18" s="444"/>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c r="BL18" s="444"/>
      <c r="BM18" s="444"/>
      <c r="BN18" s="444"/>
      <c r="BO18" s="444"/>
      <c r="BP18" s="444"/>
      <c r="BQ18" s="444"/>
      <c r="BR18" s="444"/>
      <c r="BS18" s="444"/>
      <c r="BT18" s="444"/>
      <c r="BU18" s="444"/>
      <c r="BV18" s="444"/>
      <c r="BW18" s="444"/>
      <c r="BX18" s="444"/>
      <c r="BY18" s="444"/>
      <c r="BZ18" s="444"/>
      <c r="CA18" s="444"/>
      <c r="CB18" s="444"/>
      <c r="CC18" s="444"/>
      <c r="CD18" s="444"/>
      <c r="CE18" s="444"/>
      <c r="CF18" s="444"/>
      <c r="CG18" s="444"/>
      <c r="CH18" s="444"/>
      <c r="CI18" s="444"/>
      <c r="CJ18" s="444"/>
      <c r="CK18" s="444"/>
      <c r="CL18" s="444"/>
      <c r="CM18" s="444"/>
      <c r="CN18" s="444"/>
      <c r="CO18" s="444"/>
      <c r="CP18" s="444"/>
      <c r="CQ18" s="444"/>
    </row>
    <row r="19" spans="1:95" s="485" customFormat="1" ht="15" thickBot="1">
      <c r="A19" s="541" t="s">
        <v>137</v>
      </c>
      <c r="B19" s="542"/>
      <c r="C19" s="542"/>
      <c r="D19" s="542"/>
      <c r="E19" s="542"/>
      <c r="F19" s="522"/>
      <c r="G19" s="542">
        <f t="shared" ref="G19:Z19" si="4">G18/B18-1</f>
        <v>1</v>
      </c>
      <c r="H19" s="542">
        <f t="shared" si="4"/>
        <v>1</v>
      </c>
      <c r="I19" s="542">
        <f t="shared" si="4"/>
        <v>1</v>
      </c>
      <c r="J19" s="542">
        <f t="shared" si="4"/>
        <v>1</v>
      </c>
      <c r="K19" s="522">
        <f t="shared" si="4"/>
        <v>1</v>
      </c>
      <c r="L19" s="542">
        <f t="shared" si="4"/>
        <v>0.95</v>
      </c>
      <c r="M19" s="542">
        <f t="shared" si="4"/>
        <v>0.95</v>
      </c>
      <c r="N19" s="542">
        <f t="shared" si="4"/>
        <v>0.95</v>
      </c>
      <c r="O19" s="542">
        <f t="shared" si="4"/>
        <v>0.95</v>
      </c>
      <c r="P19" s="522">
        <f t="shared" si="4"/>
        <v>0.95</v>
      </c>
      <c r="Q19" s="542">
        <f t="shared" si="4"/>
        <v>0.89999999999999991</v>
      </c>
      <c r="R19" s="542">
        <f t="shared" si="4"/>
        <v>0.89999999999999991</v>
      </c>
      <c r="S19" s="542">
        <f t="shared" si="4"/>
        <v>0.89999999999999991</v>
      </c>
      <c r="T19" s="542">
        <f t="shared" si="4"/>
        <v>0.89999999999999991</v>
      </c>
      <c r="U19" s="522">
        <f t="shared" si="4"/>
        <v>0.89999999999999991</v>
      </c>
      <c r="V19" s="542">
        <f t="shared" si="4"/>
        <v>0.85000000000000009</v>
      </c>
      <c r="W19" s="542">
        <f t="shared" si="4"/>
        <v>0.85000000000000009</v>
      </c>
      <c r="X19" s="542">
        <f>X18/S18-1</f>
        <v>0.85000000000000009</v>
      </c>
      <c r="Y19" s="542">
        <f t="shared" si="4"/>
        <v>0.85000000000000009</v>
      </c>
      <c r="Z19" s="522">
        <f t="shared" si="4"/>
        <v>0.84999999999999987</v>
      </c>
      <c r="AA19" s="545">
        <v>0.8</v>
      </c>
      <c r="AB19" s="545">
        <v>0.8</v>
      </c>
      <c r="AC19" s="545">
        <v>0.8</v>
      </c>
      <c r="AD19" s="546">
        <v>0.8</v>
      </c>
      <c r="AE19" s="522">
        <f>AE18/Z18-1</f>
        <v>0.80000000000000027</v>
      </c>
      <c r="AF19" s="547">
        <v>0.75</v>
      </c>
      <c r="AG19" s="547">
        <v>0.7</v>
      </c>
      <c r="AH19" s="547">
        <v>0.65</v>
      </c>
      <c r="AI19" s="547">
        <v>0.6</v>
      </c>
      <c r="AJ19" s="381"/>
      <c r="AK19" s="381"/>
      <c r="AL19" s="381"/>
      <c r="AM19" s="381"/>
      <c r="AN19" s="381"/>
      <c r="AO19" s="381"/>
      <c r="AP19" s="381"/>
      <c r="AQ19" s="381"/>
      <c r="AR19" s="381"/>
      <c r="AS19" s="381"/>
      <c r="AT19" s="381"/>
      <c r="AU19" s="381"/>
      <c r="AV19" s="381"/>
      <c r="AW19" s="381"/>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s="381"/>
    </row>
    <row r="20" spans="1:95">
      <c r="A20" s="524" t="s">
        <v>138</v>
      </c>
      <c r="B20" s="548"/>
      <c r="C20" s="525">
        <f>C18/B18-1</f>
        <v>1</v>
      </c>
      <c r="D20" s="525">
        <f>D18/C18-1</f>
        <v>0.5</v>
      </c>
      <c r="E20" s="525">
        <f>E18/D18-1</f>
        <v>0.33333333333333326</v>
      </c>
      <c r="F20" s="526"/>
      <c r="G20" s="548">
        <f>G18/E18-1</f>
        <v>-0.5</v>
      </c>
      <c r="H20" s="525">
        <f>H18/G18-1</f>
        <v>1</v>
      </c>
      <c r="I20" s="525">
        <f>I18/H18-1</f>
        <v>0.5</v>
      </c>
      <c r="J20" s="525">
        <f>J18/I18-1</f>
        <v>0.33333333333333326</v>
      </c>
      <c r="K20" s="526"/>
      <c r="L20" s="525">
        <f>L18/J18-1</f>
        <v>-0.51249999999999996</v>
      </c>
      <c r="M20" s="525">
        <f>M18/L18-1</f>
        <v>1</v>
      </c>
      <c r="N20" s="525">
        <f>N18/M18-1</f>
        <v>0.5</v>
      </c>
      <c r="O20" s="525">
        <f>O18/N18-1</f>
        <v>0.33333333333333348</v>
      </c>
      <c r="P20" s="526"/>
      <c r="Q20" s="525">
        <f>Q18/O18-1</f>
        <v>-0.52500000000000002</v>
      </c>
      <c r="R20" s="525">
        <f>R18/Q18-1</f>
        <v>1</v>
      </c>
      <c r="S20" s="525">
        <f>S18/R18-1</f>
        <v>0.5</v>
      </c>
      <c r="T20" s="525">
        <f>T18/S18-1</f>
        <v>0.33333333333333348</v>
      </c>
      <c r="U20" s="526"/>
      <c r="V20" s="525">
        <f>V18/T18-1</f>
        <v>-0.53749999999999998</v>
      </c>
      <c r="W20" s="525">
        <f>W18/V18-1</f>
        <v>1</v>
      </c>
      <c r="X20" s="525">
        <f>X18/W18-1</f>
        <v>0.5</v>
      </c>
      <c r="Y20" s="525">
        <f>Y18/X18-1</f>
        <v>0.33333333333333348</v>
      </c>
      <c r="Z20" s="526"/>
      <c r="AA20" s="525">
        <f>AA18/Y18-1</f>
        <v>-0.55000000000000004</v>
      </c>
      <c r="AB20" s="525">
        <f>AB18/AA18-1</f>
        <v>1</v>
      </c>
      <c r="AC20" s="525">
        <f>AC18/AB18-1</f>
        <v>0.49999999999999978</v>
      </c>
      <c r="AD20" s="525">
        <f>AD18/AC18-1</f>
        <v>0.33333333333333348</v>
      </c>
      <c r="AE20" s="526"/>
      <c r="AF20" s="527"/>
      <c r="AG20" s="527"/>
      <c r="AH20" s="527"/>
      <c r="AI20" s="527"/>
    </row>
    <row r="21" spans="1:95" s="485" customFormat="1">
      <c r="A21" s="541" t="s">
        <v>167</v>
      </c>
      <c r="B21" s="542">
        <f t="shared" ref="B21:AI21" si="5">B18/B9</f>
        <v>0.1111111111111111</v>
      </c>
      <c r="C21" s="543">
        <f t="shared" si="5"/>
        <v>0.14285714285714285</v>
      </c>
      <c r="D21" s="543">
        <f t="shared" si="5"/>
        <v>6.9767441860465115E-2</v>
      </c>
      <c r="E21" s="543">
        <f t="shared" si="5"/>
        <v>6.25E-2</v>
      </c>
      <c r="F21" s="522">
        <f t="shared" si="5"/>
        <v>7.6923076923076927E-2</v>
      </c>
      <c r="G21" s="542">
        <f t="shared" si="5"/>
        <v>0.1020408163265306</v>
      </c>
      <c r="H21" s="543">
        <f t="shared" si="5"/>
        <v>0.13157894736842105</v>
      </c>
      <c r="I21" s="543">
        <f t="shared" si="5"/>
        <v>6.3829787234042548E-2</v>
      </c>
      <c r="J21" s="543">
        <f t="shared" si="5"/>
        <v>5.7142857142857141E-2</v>
      </c>
      <c r="K21" s="522">
        <f t="shared" si="5"/>
        <v>7.0422535211267609E-2</v>
      </c>
      <c r="L21" s="543">
        <f t="shared" si="5"/>
        <v>9.5447870778267233E-2</v>
      </c>
      <c r="M21" s="543">
        <f t="shared" si="5"/>
        <v>0.12333965844402277</v>
      </c>
      <c r="N21" s="543">
        <f t="shared" si="5"/>
        <v>5.9541984732824425E-2</v>
      </c>
      <c r="O21" s="543">
        <f t="shared" si="5"/>
        <v>5.3278688524590161E-2</v>
      </c>
      <c r="P21" s="522">
        <f t="shared" si="5"/>
        <v>6.5722952477249741E-2</v>
      </c>
      <c r="Q21" s="543">
        <f t="shared" si="5"/>
        <v>9.1110291405385443E-2</v>
      </c>
      <c r="R21" s="543">
        <f t="shared" si="5"/>
        <v>0.1178997613365155</v>
      </c>
      <c r="S21" s="543">
        <f t="shared" si="5"/>
        <v>5.6733787611974569E-2</v>
      </c>
      <c r="T21" s="543">
        <f t="shared" si="5"/>
        <v>5.0749948633655229E-2</v>
      </c>
      <c r="U21" s="522">
        <f t="shared" si="5"/>
        <v>6.264265787471468E-2</v>
      </c>
      <c r="V21" s="543">
        <f t="shared" si="5"/>
        <v>8.8925864300240326E-2</v>
      </c>
      <c r="W21" s="543">
        <f t="shared" si="5"/>
        <v>0.11515441704572658</v>
      </c>
      <c r="X21" s="543">
        <f t="shared" si="5"/>
        <v>5.5323390714258326E-2</v>
      </c>
      <c r="Y21" s="543">
        <f t="shared" si="5"/>
        <v>4.9480506120769464E-2</v>
      </c>
      <c r="Z21" s="522">
        <f t="shared" si="5"/>
        <v>6.1094881239679905E-2</v>
      </c>
      <c r="AA21" s="543">
        <f t="shared" si="5"/>
        <v>8.8925864300240312E-2</v>
      </c>
      <c r="AB21" s="543">
        <f t="shared" si="5"/>
        <v>0.1151544170457266</v>
      </c>
      <c r="AC21" s="543">
        <f t="shared" si="5"/>
        <v>5.5323390714258312E-2</v>
      </c>
      <c r="AD21" s="543">
        <f t="shared" si="5"/>
        <v>4.9480506120769471E-2</v>
      </c>
      <c r="AE21" s="522">
        <f t="shared" si="5"/>
        <v>6.1094881239679918E-2</v>
      </c>
      <c r="AF21" s="522">
        <f t="shared" si="5"/>
        <v>6.2778981440392609E-2</v>
      </c>
      <c r="AG21" s="522">
        <f t="shared" si="5"/>
        <v>6.644197032903279E-2</v>
      </c>
      <c r="AH21" s="522">
        <f t="shared" si="5"/>
        <v>7.2603773584905648E-2</v>
      </c>
      <c r="AI21" s="522">
        <f t="shared" si="5"/>
        <v>8.2123954242786415E-2</v>
      </c>
      <c r="AJ21" s="381"/>
      <c r="AK21" s="381"/>
      <c r="AL21" s="381"/>
      <c r="AM21" s="381"/>
      <c r="AN21" s="381"/>
      <c r="AO21" s="381"/>
      <c r="AP21" s="381"/>
      <c r="AQ21" s="381"/>
      <c r="AR21" s="381"/>
      <c r="AS21" s="381"/>
      <c r="AT21" s="381"/>
      <c r="AU21" s="381"/>
      <c r="AV21" s="381"/>
      <c r="AW21" s="381"/>
      <c r="AX21" s="381"/>
      <c r="AY21" s="381"/>
      <c r="AZ21" s="381"/>
      <c r="BA21" s="381"/>
      <c r="BB21" s="381"/>
      <c r="BC21" s="381"/>
      <c r="BD21" s="381"/>
      <c r="BE21" s="381"/>
      <c r="BF21" s="381"/>
      <c r="BG21" s="381"/>
      <c r="BH21" s="381"/>
      <c r="BI21" s="381"/>
      <c r="BJ21" s="381"/>
      <c r="BK21" s="381"/>
      <c r="BL21" s="381"/>
      <c r="BM21" s="381"/>
      <c r="BN21" s="381"/>
      <c r="BO21" s="381"/>
      <c r="BP21" s="381"/>
      <c r="BQ21" s="381"/>
      <c r="BR21" s="381"/>
      <c r="BS21" s="381"/>
      <c r="BT21" s="381"/>
      <c r="BU21" s="381"/>
      <c r="BV21" s="381"/>
      <c r="BW21" s="381"/>
      <c r="BX21" s="381"/>
      <c r="BY21" s="381"/>
      <c r="BZ21" s="381"/>
      <c r="CA21" s="381"/>
      <c r="CB21" s="381"/>
      <c r="CC21" s="381"/>
      <c r="CD21" s="381"/>
      <c r="CE21" s="381"/>
      <c r="CF21" s="381"/>
      <c r="CG21" s="381"/>
      <c r="CH21" s="381"/>
      <c r="CI21" s="381"/>
      <c r="CJ21" s="381"/>
      <c r="CK21" s="381"/>
      <c r="CL21" s="381"/>
      <c r="CM21" s="381"/>
      <c r="CN21" s="381"/>
      <c r="CO21" s="381"/>
      <c r="CP21" s="381"/>
      <c r="CQ21" s="381"/>
    </row>
    <row r="22" spans="1:95" ht="15" thickBot="1">
      <c r="A22" s="560"/>
      <c r="B22" s="561"/>
      <c r="C22" s="562"/>
      <c r="D22" s="562"/>
      <c r="E22" s="562"/>
      <c r="F22" s="563"/>
      <c r="G22" s="561"/>
      <c r="H22" s="562"/>
      <c r="I22" s="562"/>
      <c r="J22" s="562"/>
      <c r="K22" s="563"/>
      <c r="L22" s="562"/>
      <c r="M22" s="562"/>
      <c r="N22" s="562"/>
      <c r="O22" s="562"/>
      <c r="P22" s="563"/>
      <c r="Q22" s="562"/>
      <c r="R22" s="562"/>
      <c r="S22" s="562"/>
      <c r="T22" s="562"/>
      <c r="U22" s="563"/>
      <c r="V22" s="562"/>
      <c r="W22" s="562"/>
      <c r="X22" s="562"/>
      <c r="Y22" s="562"/>
      <c r="Z22" s="563"/>
      <c r="AA22" s="562"/>
      <c r="AB22" s="562"/>
      <c r="AC22" s="562"/>
      <c r="AD22" s="562"/>
      <c r="AE22" s="563"/>
      <c r="AF22" s="563"/>
      <c r="AG22" s="563"/>
      <c r="AH22" s="563"/>
      <c r="AI22" s="563"/>
    </row>
    <row r="23" spans="1:95" s="211" customFormat="1">
      <c r="A23" s="564"/>
      <c r="B23" s="565"/>
      <c r="C23" s="565"/>
      <c r="D23" s="565"/>
      <c r="E23" s="566"/>
      <c r="F23" s="567"/>
      <c r="G23" s="565"/>
      <c r="H23" s="565"/>
      <c r="I23" s="565"/>
      <c r="J23" s="568"/>
      <c r="K23" s="567"/>
      <c r="L23" s="565"/>
      <c r="M23" s="565"/>
      <c r="N23" s="565"/>
      <c r="O23" s="568"/>
      <c r="P23" s="567"/>
      <c r="Q23" s="565"/>
      <c r="R23" s="565"/>
      <c r="S23" s="565"/>
      <c r="T23" s="565"/>
      <c r="U23" s="567"/>
      <c r="V23" s="565"/>
      <c r="W23" s="565"/>
      <c r="X23" s="565"/>
      <c r="Y23" s="565"/>
      <c r="Z23" s="567"/>
      <c r="AA23" s="565"/>
      <c r="AB23" s="565"/>
      <c r="AC23" s="565"/>
      <c r="AD23" s="565"/>
      <c r="AE23" s="567"/>
      <c r="AF23" s="567"/>
      <c r="AG23" s="567"/>
      <c r="AH23" s="567"/>
      <c r="AI23" s="567"/>
    </row>
    <row r="24" spans="1:95" s="211" customFormat="1"/>
    <row r="25" spans="1:95" s="211" customFormat="1"/>
    <row r="26" spans="1:95" s="211" customFormat="1"/>
    <row r="27" spans="1:95" s="211" customFormat="1"/>
    <row r="28" spans="1:95" s="211" customFormat="1"/>
    <row r="29" spans="1:95" s="211" customFormat="1"/>
    <row r="30" spans="1:95" s="211" customFormat="1"/>
    <row r="31" spans="1:95" s="211" customFormat="1"/>
    <row r="32" spans="1:95" s="211" customFormat="1"/>
    <row r="33" s="211" customFormat="1"/>
    <row r="34" s="211" customFormat="1"/>
    <row r="35" s="211" customFormat="1"/>
    <row r="36" s="211" customFormat="1"/>
    <row r="37" s="211" customFormat="1"/>
    <row r="38" s="211" customFormat="1"/>
    <row r="39" s="211" customFormat="1"/>
    <row r="40" s="211" customFormat="1"/>
    <row r="41" s="211" customFormat="1"/>
    <row r="42" s="211" customFormat="1"/>
    <row r="43" s="211" customFormat="1"/>
    <row r="44" s="211" customFormat="1"/>
    <row r="45" s="211" customFormat="1"/>
    <row r="46" s="211" customFormat="1"/>
    <row r="47" s="211" customFormat="1"/>
    <row r="48" s="211" customFormat="1"/>
    <row r="49" s="211" customFormat="1"/>
    <row r="50" s="211" customFormat="1"/>
    <row r="51" s="211" customFormat="1"/>
    <row r="52" s="211" customFormat="1"/>
    <row r="53" s="211" customFormat="1"/>
    <row r="54" s="211" customFormat="1"/>
    <row r="55" s="211" customFormat="1"/>
    <row r="56" s="211" customFormat="1"/>
    <row r="57" s="211" customFormat="1"/>
    <row r="58" s="211" customFormat="1"/>
    <row r="59" s="211" customFormat="1"/>
    <row r="60" s="211" customFormat="1"/>
    <row r="61" s="211" customFormat="1"/>
    <row r="62" s="211" customFormat="1"/>
    <row r="63" s="211" customFormat="1"/>
    <row r="64" s="211" customFormat="1"/>
    <row r="65" s="211" customFormat="1"/>
    <row r="66" s="211" customFormat="1"/>
    <row r="67" s="211" customFormat="1"/>
    <row r="68" s="211" customFormat="1"/>
    <row r="69" s="211" customFormat="1"/>
    <row r="70" s="211" customFormat="1"/>
    <row r="71" s="211" customFormat="1"/>
    <row r="72" s="211" customFormat="1"/>
    <row r="73" s="211" customFormat="1"/>
    <row r="74" s="211" customFormat="1"/>
    <row r="75" s="211" customFormat="1"/>
    <row r="76" s="211" customFormat="1"/>
    <row r="77" s="211" customFormat="1"/>
    <row r="78" s="211" customFormat="1"/>
    <row r="79" s="211" customFormat="1"/>
    <row r="80" s="211" customFormat="1"/>
    <row r="81" s="211" customFormat="1"/>
    <row r="82" s="211" customFormat="1"/>
    <row r="83" s="211" customFormat="1"/>
    <row r="84" s="211" customFormat="1"/>
    <row r="85" s="211" customFormat="1"/>
    <row r="86" s="211" customFormat="1"/>
    <row r="87" s="211" customFormat="1"/>
    <row r="88" s="211" customFormat="1"/>
    <row r="89" s="211" customFormat="1"/>
    <row r="90" s="211" customFormat="1"/>
    <row r="91" s="211" customFormat="1"/>
    <row r="92" s="211" customFormat="1"/>
    <row r="93" s="211" customFormat="1"/>
    <row r="94" s="211" customFormat="1"/>
    <row r="95" s="211" customFormat="1"/>
    <row r="96" s="211" customFormat="1"/>
    <row r="97" s="211" customFormat="1"/>
    <row r="98" s="211" customFormat="1"/>
    <row r="99" s="211" customFormat="1"/>
    <row r="100" s="211" customFormat="1"/>
    <row r="101" s="211" customFormat="1"/>
    <row r="102" s="211" customFormat="1"/>
    <row r="103" s="211" customFormat="1"/>
    <row r="104" s="211" customFormat="1"/>
    <row r="105" s="211" customFormat="1"/>
    <row r="106" s="211" customFormat="1"/>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P165"/>
  <sheetViews>
    <sheetView showGridLines="0" workbookViewId="0">
      <selection activeCell="AK33" sqref="AK33"/>
    </sheetView>
  </sheetViews>
  <sheetFormatPr baseColWidth="10" defaultColWidth="9.1640625" defaultRowHeight="14" outlineLevelCol="1"/>
  <cols>
    <col min="1" max="1" width="3.83203125" style="493" customWidth="1"/>
    <col min="2" max="2" width="39.6640625" style="493" customWidth="1"/>
    <col min="3" max="11" width="9.1640625" style="493" customWidth="1" outlineLevel="1"/>
    <col min="12" max="12" width="9.1640625" style="493" customWidth="1"/>
    <col min="13" max="16" width="9.1640625" style="493" customWidth="1" outlineLevel="1"/>
    <col min="17" max="17" width="9.1640625" style="493" customWidth="1"/>
    <col min="18" max="21" width="9.1640625" style="493" customWidth="1" outlineLevel="1"/>
    <col min="22" max="22" width="9.1640625" style="493" customWidth="1"/>
    <col min="23" max="26" width="9.1640625" style="493" customWidth="1" outlineLevel="1"/>
    <col min="27" max="27" width="9.5" style="493" customWidth="1"/>
    <col min="28" max="31" width="9.1640625" style="493" customWidth="1" outlineLevel="1"/>
    <col min="32" max="36" width="9.1640625" style="493" customWidth="1"/>
    <col min="37" max="37" width="9.1640625" style="211"/>
    <col min="38" max="38" width="9.5" style="211" bestFit="1" customWidth="1"/>
    <col min="39" max="68" width="9.1640625" style="211"/>
    <col min="69" max="16384" width="9.1640625" style="493"/>
  </cols>
  <sheetData>
    <row r="1" spans="1:68" s="211" customFormat="1" ht="16">
      <c r="A1" s="580" t="s">
        <v>133</v>
      </c>
      <c r="B1" s="580"/>
      <c r="G1" s="350"/>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row>
    <row r="2" spans="1:68" s="211" customFormat="1" ht="12.75" customHeight="1">
      <c r="A2" s="580" t="s">
        <v>134</v>
      </c>
      <c r="B2" s="580"/>
      <c r="G2" s="352"/>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row>
    <row r="3" spans="1:68" s="211" customFormat="1" ht="12.75" customHeight="1">
      <c r="A3" s="581" t="s">
        <v>135</v>
      </c>
      <c r="B3" s="581"/>
      <c r="I3" s="354"/>
      <c r="J3" s="354"/>
      <c r="K3" s="354"/>
      <c r="L3" s="355"/>
      <c r="N3" s="354"/>
      <c r="O3" s="354"/>
      <c r="P3" s="354"/>
      <c r="Q3" s="354"/>
      <c r="R3" s="354"/>
      <c r="S3" s="354"/>
      <c r="T3" s="355"/>
      <c r="U3" s="354"/>
      <c r="V3" s="355"/>
      <c r="W3" s="354"/>
      <c r="X3" s="354"/>
      <c r="Y3" s="356"/>
      <c r="Z3" s="354"/>
      <c r="AA3" s="354"/>
      <c r="AB3" s="354"/>
      <c r="AC3" s="354"/>
      <c r="AD3" s="354"/>
      <c r="AE3" s="354"/>
      <c r="AF3" s="354"/>
      <c r="AG3" s="354"/>
      <c r="AH3" s="354"/>
      <c r="AI3" s="354"/>
      <c r="AJ3" s="354"/>
    </row>
    <row r="4" spans="1:68" s="211" customFormat="1" ht="12.75" customHeight="1">
      <c r="A4" s="582" t="s">
        <v>136</v>
      </c>
      <c r="B4" s="582"/>
      <c r="I4" s="357"/>
      <c r="K4" s="354"/>
      <c r="L4" s="355"/>
      <c r="N4" s="354"/>
      <c r="O4" s="354"/>
      <c r="P4" s="354"/>
      <c r="Q4" s="355"/>
      <c r="R4" s="354"/>
      <c r="AA4" s="358"/>
      <c r="AB4" s="358"/>
      <c r="AC4" s="358"/>
      <c r="AD4" s="358"/>
      <c r="AE4" s="358"/>
    </row>
    <row r="5" spans="1:68" s="211" customFormat="1" ht="12.75" customHeight="1" thickBot="1">
      <c r="N5" s="212"/>
      <c r="O5" s="212"/>
      <c r="P5" s="212"/>
      <c r="R5" s="212"/>
      <c r="S5" s="212"/>
    </row>
    <row r="6" spans="1:68" s="483" customFormat="1" ht="15" hidden="1" customHeight="1" thickBot="1">
      <c r="A6" s="359"/>
      <c r="B6" s="360"/>
      <c r="C6" s="361">
        <f>G7</f>
        <v>2011</v>
      </c>
      <c r="D6" s="361"/>
      <c r="E6" s="361"/>
      <c r="F6" s="362"/>
      <c r="G6" s="10" t="s">
        <v>5</v>
      </c>
      <c r="H6" s="361">
        <f>L7</f>
        <v>2012</v>
      </c>
      <c r="I6" s="361"/>
      <c r="J6" s="361"/>
      <c r="K6" s="362"/>
      <c r="L6" s="10" t="s">
        <v>5</v>
      </c>
      <c r="M6" s="361">
        <f>Q7</f>
        <v>2013</v>
      </c>
      <c r="N6" s="361"/>
      <c r="O6" s="361"/>
      <c r="P6" s="362"/>
      <c r="Q6" s="10" t="s">
        <v>5</v>
      </c>
      <c r="R6" s="361">
        <f>V7</f>
        <v>2014</v>
      </c>
      <c r="S6" s="361"/>
      <c r="T6" s="361"/>
      <c r="U6" s="362"/>
      <c r="V6" s="10" t="s">
        <v>5</v>
      </c>
      <c r="W6" s="361">
        <v>2015</v>
      </c>
      <c r="X6" s="361"/>
      <c r="Y6" s="361"/>
      <c r="Z6" s="361"/>
      <c r="AA6" s="10" t="s">
        <v>5</v>
      </c>
      <c r="AB6" s="361">
        <f>W6+1</f>
        <v>2016</v>
      </c>
      <c r="AC6" s="361"/>
      <c r="AD6" s="361"/>
      <c r="AE6" s="361"/>
      <c r="AF6" s="10" t="s">
        <v>6</v>
      </c>
      <c r="AG6" s="10" t="s">
        <v>6</v>
      </c>
      <c r="AH6" s="10" t="s">
        <v>6</v>
      </c>
      <c r="AI6" s="10" t="s">
        <v>6</v>
      </c>
      <c r="AJ6" s="10" t="s">
        <v>6</v>
      </c>
      <c r="AK6" s="36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row>
    <row r="7" spans="1:68" s="483" customFormat="1" ht="13.5" customHeight="1" thickBot="1">
      <c r="A7" s="364"/>
      <c r="B7" s="365"/>
      <c r="C7" s="366" t="s">
        <v>7</v>
      </c>
      <c r="D7" s="366" t="s">
        <v>8</v>
      </c>
      <c r="E7" s="366" t="s">
        <v>9</v>
      </c>
      <c r="F7" s="366" t="s">
        <v>10</v>
      </c>
      <c r="G7" s="367">
        <v>2011</v>
      </c>
      <c r="H7" s="366" t="s">
        <v>11</v>
      </c>
      <c r="I7" s="366" t="s">
        <v>12</v>
      </c>
      <c r="J7" s="366" t="s">
        <v>13</v>
      </c>
      <c r="K7" s="366" t="s">
        <v>14</v>
      </c>
      <c r="L7" s="367">
        <v>2012</v>
      </c>
      <c r="M7" s="366" t="s">
        <v>15</v>
      </c>
      <c r="N7" s="366" t="s">
        <v>16</v>
      </c>
      <c r="O7" s="366" t="s">
        <v>17</v>
      </c>
      <c r="P7" s="366" t="s">
        <v>18</v>
      </c>
      <c r="Q7" s="367">
        <v>2013</v>
      </c>
      <c r="R7" s="366" t="s">
        <v>19</v>
      </c>
      <c r="S7" s="366" t="s">
        <v>20</v>
      </c>
      <c r="T7" s="366" t="s">
        <v>21</v>
      </c>
      <c r="U7" s="366" t="s">
        <v>22</v>
      </c>
      <c r="V7" s="367">
        <v>2014</v>
      </c>
      <c r="W7" s="366" t="s">
        <v>23</v>
      </c>
      <c r="X7" s="366" t="s">
        <v>24</v>
      </c>
      <c r="Y7" s="366" t="s">
        <v>25</v>
      </c>
      <c r="Z7" s="366" t="s">
        <v>26</v>
      </c>
      <c r="AA7" s="367">
        <v>2015</v>
      </c>
      <c r="AB7" s="366" t="s">
        <v>27</v>
      </c>
      <c r="AC7" s="366" t="s">
        <v>28</v>
      </c>
      <c r="AD7" s="366" t="s">
        <v>29</v>
      </c>
      <c r="AE7" s="366" t="s">
        <v>30</v>
      </c>
      <c r="AF7" s="367" t="s">
        <v>31</v>
      </c>
      <c r="AG7" s="367" t="s">
        <v>32</v>
      </c>
      <c r="AH7" s="367" t="s">
        <v>33</v>
      </c>
      <c r="AI7" s="367" t="s">
        <v>34</v>
      </c>
      <c r="AJ7" s="367" t="s">
        <v>35</v>
      </c>
      <c r="AK7" s="363"/>
      <c r="AL7" s="363"/>
      <c r="AM7" s="363"/>
      <c r="AN7" s="363"/>
      <c r="AO7" s="363"/>
      <c r="AP7" s="363"/>
      <c r="AQ7" s="363"/>
      <c r="AR7" s="363"/>
      <c r="AS7" s="363"/>
      <c r="AT7" s="363"/>
      <c r="AU7" s="363"/>
      <c r="AV7" s="363"/>
      <c r="AW7" s="363"/>
      <c r="AX7" s="363"/>
      <c r="AY7" s="363"/>
      <c r="AZ7" s="363"/>
      <c r="BA7" s="363"/>
      <c r="BB7" s="363"/>
      <c r="BC7" s="363"/>
      <c r="BD7" s="363"/>
      <c r="BE7" s="363"/>
      <c r="BF7" s="363"/>
      <c r="BG7" s="363"/>
      <c r="BH7" s="363"/>
      <c r="BI7" s="363"/>
      <c r="BJ7" s="363"/>
      <c r="BK7" s="363"/>
      <c r="BL7" s="363"/>
      <c r="BM7" s="363"/>
      <c r="BN7" s="363"/>
      <c r="BO7" s="363"/>
      <c r="BP7" s="363"/>
    </row>
    <row r="8" spans="1:68" s="484" customFormat="1" ht="31" customHeight="1" thickBot="1">
      <c r="A8" s="368" t="s">
        <v>65</v>
      </c>
      <c r="B8" s="369"/>
      <c r="C8" s="370">
        <f>'Revenue (More Detail)'!B9</f>
        <v>4.5</v>
      </c>
      <c r="D8" s="370">
        <f>'Revenue (More Detail)'!C9</f>
        <v>7</v>
      </c>
      <c r="E8" s="370">
        <f>'Revenue (More Detail)'!D9</f>
        <v>21.5</v>
      </c>
      <c r="F8" s="370">
        <f>'Revenue (More Detail)'!E9</f>
        <v>32</v>
      </c>
      <c r="G8" s="371">
        <f>SUM(C8:F8)</f>
        <v>65</v>
      </c>
      <c r="H8" s="370">
        <f>'Revenue (More Detail)'!G9</f>
        <v>9.8000000000000007</v>
      </c>
      <c r="I8" s="370">
        <f>'Revenue (More Detail)'!H9</f>
        <v>15.200000000000001</v>
      </c>
      <c r="J8" s="370">
        <f>'Revenue (More Detail)'!I9</f>
        <v>47</v>
      </c>
      <c r="K8" s="370">
        <f>'Revenue (More Detail)'!J9</f>
        <v>70</v>
      </c>
      <c r="L8" s="371">
        <f>SUM(H8:K8)</f>
        <v>142</v>
      </c>
      <c r="M8" s="372">
        <f>'Revenue (More Detail)'!L9</f>
        <v>20.430000000000003</v>
      </c>
      <c r="N8" s="373">
        <f>'Revenue (More Detail)'!M9</f>
        <v>31.62</v>
      </c>
      <c r="O8" s="373">
        <f>'Revenue (More Detail)'!N9</f>
        <v>98.25</v>
      </c>
      <c r="P8" s="374">
        <f>'Revenue (More Detail)'!O9</f>
        <v>146.4</v>
      </c>
      <c r="Q8" s="371">
        <f>SUM(M8:P8)</f>
        <v>296.70000000000005</v>
      </c>
      <c r="R8" s="370">
        <f>'Revenue (More Detail)'!Q9</f>
        <v>40.665000000000006</v>
      </c>
      <c r="S8" s="370">
        <f>'Revenue (More Detail)'!R9</f>
        <v>62.85</v>
      </c>
      <c r="T8" s="370">
        <f>'Revenue (More Detail)'!S9</f>
        <v>195.91500000000002</v>
      </c>
      <c r="U8" s="370">
        <f>'Revenue (More Detail)'!T9</f>
        <v>292.02</v>
      </c>
      <c r="V8" s="371">
        <f>SUM(R8:U8)</f>
        <v>591.45000000000005</v>
      </c>
      <c r="W8" s="370">
        <f>'Revenue (More Detail)'!V9</f>
        <v>77.078250000000011</v>
      </c>
      <c r="X8" s="370">
        <f>'Revenue (More Detail)'!W9</f>
        <v>119.0445</v>
      </c>
      <c r="Y8" s="370">
        <f>'Revenue (More Detail)'!X9</f>
        <v>371.68275</v>
      </c>
      <c r="Z8" s="370">
        <f>'Revenue (More Detail)'!Y9</f>
        <v>554.09699999999998</v>
      </c>
      <c r="AA8" s="371">
        <f>SUM(W8:Z8)</f>
        <v>1121.9024999999999</v>
      </c>
      <c r="AB8" s="370">
        <f>'Revenue (More Detail)'!AA9</f>
        <v>138.74085000000005</v>
      </c>
      <c r="AC8" s="370">
        <f>'Revenue (More Detail)'!AB9</f>
        <v>214.2801</v>
      </c>
      <c r="AD8" s="370">
        <f>'Revenue (More Detail)'!AC9</f>
        <v>669.02895000000012</v>
      </c>
      <c r="AE8" s="370">
        <f>'Revenue (More Detail)'!AD9</f>
        <v>997.37459999999987</v>
      </c>
      <c r="AF8" s="371">
        <f>'Revenue (More Detail)'!AE9</f>
        <v>2019.4245000000001</v>
      </c>
      <c r="AG8" s="371">
        <f>'Revenue (More Detail)'!AF9</f>
        <v>3439.1904749999999</v>
      </c>
      <c r="AH8" s="371">
        <f>'Revenue (More Detail)'!AG9</f>
        <v>5524.2956475000001</v>
      </c>
      <c r="AI8" s="371">
        <f>'Revenue (More Detail)'!AH9</f>
        <v>8341.5002343750002</v>
      </c>
      <c r="AJ8" s="371">
        <f>'Revenue (More Detail)'!AI9</f>
        <v>11799.225207</v>
      </c>
      <c r="AK8" s="375"/>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c r="BP8" s="375"/>
    </row>
    <row r="9" spans="1:68" s="485" customFormat="1" ht="12.75" customHeight="1">
      <c r="A9" s="376" t="s">
        <v>137</v>
      </c>
      <c r="B9" s="377"/>
      <c r="C9" s="378"/>
      <c r="D9" s="378"/>
      <c r="E9" s="378"/>
      <c r="F9" s="378"/>
      <c r="G9" s="379"/>
      <c r="H9" s="380">
        <f t="shared" ref="H9:AE9" si="0">H8/C8-1</f>
        <v>1.177777777777778</v>
      </c>
      <c r="I9" s="378">
        <f t="shared" si="0"/>
        <v>1.1714285714285717</v>
      </c>
      <c r="J9" s="378">
        <f t="shared" si="0"/>
        <v>1.1860465116279069</v>
      </c>
      <c r="K9" s="378">
        <f t="shared" si="0"/>
        <v>1.1875</v>
      </c>
      <c r="L9" s="379">
        <f t="shared" si="0"/>
        <v>1.1846153846153844</v>
      </c>
      <c r="M9" s="378">
        <f t="shared" si="0"/>
        <v>1.0846938775510204</v>
      </c>
      <c r="N9" s="378">
        <f t="shared" si="0"/>
        <v>1.0802631578947368</v>
      </c>
      <c r="O9" s="378">
        <f t="shared" si="0"/>
        <v>1.0904255319148937</v>
      </c>
      <c r="P9" s="378">
        <f t="shared" si="0"/>
        <v>1.0914285714285716</v>
      </c>
      <c r="Q9" s="379">
        <f t="shared" si="0"/>
        <v>1.0894366197183101</v>
      </c>
      <c r="R9" s="378">
        <f t="shared" si="0"/>
        <v>0.99045521292217331</v>
      </c>
      <c r="S9" s="378">
        <f t="shared" si="0"/>
        <v>0.98766603415559762</v>
      </c>
      <c r="T9" s="378">
        <f t="shared" si="0"/>
        <v>0.99404580152671773</v>
      </c>
      <c r="U9" s="378">
        <f t="shared" si="0"/>
        <v>0.99467213114754083</v>
      </c>
      <c r="V9" s="379">
        <f t="shared" si="0"/>
        <v>0.99342770475227482</v>
      </c>
      <c r="W9" s="378">
        <f t="shared" si="0"/>
        <v>0.89544448542973076</v>
      </c>
      <c r="X9" s="378">
        <f t="shared" si="0"/>
        <v>0.89410501193317415</v>
      </c>
      <c r="Y9" s="378">
        <f t="shared" si="0"/>
        <v>0.89716331061940102</v>
      </c>
      <c r="Z9" s="378">
        <f t="shared" si="0"/>
        <v>0.89746250256831739</v>
      </c>
      <c r="AA9" s="379">
        <f t="shared" si="0"/>
        <v>0.89686786710626398</v>
      </c>
      <c r="AB9" s="378">
        <f t="shared" si="0"/>
        <v>0.80000000000000049</v>
      </c>
      <c r="AC9" s="378">
        <f t="shared" si="0"/>
        <v>0.8</v>
      </c>
      <c r="AD9" s="378">
        <f t="shared" si="0"/>
        <v>0.80000000000000027</v>
      </c>
      <c r="AE9" s="378">
        <f t="shared" si="0"/>
        <v>0.79999999999999982</v>
      </c>
      <c r="AF9" s="379">
        <f>AF8/AA8-1</f>
        <v>0.80000000000000027</v>
      </c>
      <c r="AG9" s="379">
        <f>AG8/AF8-1</f>
        <v>0.70305474406198387</v>
      </c>
      <c r="AH9" s="379">
        <f>AH8/AG8-1</f>
        <v>0.60627789814403932</v>
      </c>
      <c r="AI9" s="379">
        <f>AI8/AH8-1</f>
        <v>0.50996629554935491</v>
      </c>
      <c r="AJ9" s="379">
        <f>AJ8/AI8-1</f>
        <v>0.41452075471698113</v>
      </c>
      <c r="AK9" s="381"/>
      <c r="AL9" s="381"/>
      <c r="AM9" s="381"/>
      <c r="AN9" s="381"/>
      <c r="AO9" s="381"/>
      <c r="AP9" s="381"/>
      <c r="AQ9" s="381"/>
      <c r="AR9" s="381"/>
      <c r="AS9" s="381"/>
      <c r="AT9" s="381"/>
      <c r="AU9" s="381"/>
      <c r="AV9" s="381"/>
      <c r="AW9" s="381"/>
      <c r="AX9" s="381"/>
      <c r="AY9" s="381"/>
      <c r="AZ9" s="381"/>
      <c r="BA9" s="381"/>
      <c r="BB9" s="381"/>
      <c r="BC9" s="381"/>
      <c r="BD9" s="381"/>
      <c r="BE9" s="381"/>
      <c r="BF9" s="381"/>
      <c r="BG9" s="381"/>
      <c r="BH9" s="381"/>
      <c r="BI9" s="381"/>
      <c r="BJ9" s="381"/>
      <c r="BK9" s="381"/>
      <c r="BL9" s="381"/>
      <c r="BM9" s="381"/>
      <c r="BN9" s="381"/>
      <c r="BO9" s="381"/>
      <c r="BP9" s="381"/>
    </row>
    <row r="10" spans="1:68" s="485" customFormat="1" ht="12.75" customHeight="1">
      <c r="A10" s="376" t="s">
        <v>138</v>
      </c>
      <c r="B10" s="377"/>
      <c r="C10" s="378"/>
      <c r="D10" s="378">
        <f>D8/C8-1</f>
        <v>0.55555555555555558</v>
      </c>
      <c r="E10" s="378">
        <f>E8/D8-1</f>
        <v>2.0714285714285716</v>
      </c>
      <c r="F10" s="378">
        <f>F8/E8-1</f>
        <v>0.48837209302325579</v>
      </c>
      <c r="G10" s="382"/>
      <c r="H10" s="380">
        <f>H8/F8-1</f>
        <v>-0.69374999999999998</v>
      </c>
      <c r="I10" s="378">
        <f>I8/H8-1</f>
        <v>0.55102040816326525</v>
      </c>
      <c r="J10" s="378">
        <f>J8/I8-1</f>
        <v>2.0921052631578947</v>
      </c>
      <c r="K10" s="378">
        <f>K8/J8-1</f>
        <v>0.4893617021276595</v>
      </c>
      <c r="L10" s="382"/>
      <c r="M10" s="378">
        <f>M8/K8-1</f>
        <v>-0.70814285714285707</v>
      </c>
      <c r="N10" s="378">
        <f>N8/M8-1</f>
        <v>0.54772393538913344</v>
      </c>
      <c r="O10" s="378">
        <f>O8/N8-1</f>
        <v>2.107210626185958</v>
      </c>
      <c r="P10" s="378">
        <f>P8/O8-1</f>
        <v>0.49007633587786259</v>
      </c>
      <c r="Q10" s="382"/>
      <c r="R10" s="378">
        <f>R8/P8-1</f>
        <v>-0.72223360655737701</v>
      </c>
      <c r="S10" s="378">
        <f>S8/R8-1</f>
        <v>0.54555514570269259</v>
      </c>
      <c r="T10" s="378">
        <f>T8/S8-1</f>
        <v>2.117183770883055</v>
      </c>
      <c r="U10" s="378">
        <f>U8/T8-1</f>
        <v>0.49054436873133733</v>
      </c>
      <c r="V10" s="382"/>
      <c r="W10" s="378">
        <f>W8/U8-1</f>
        <v>-0.73605146907746044</v>
      </c>
      <c r="X10" s="378">
        <f>X8/W8-1</f>
        <v>0.54446293215011998</v>
      </c>
      <c r="Y10" s="378">
        <f>Y8/X8-1</f>
        <v>2.1222169020828345</v>
      </c>
      <c r="Z10" s="378">
        <f>Z8/Y8-1</f>
        <v>0.49077943488095688</v>
      </c>
      <c r="AA10" s="382"/>
      <c r="AB10" s="378">
        <f>AB8/Z8-1</f>
        <v>-0.74960909371463824</v>
      </c>
      <c r="AC10" s="378">
        <f>AC8/AB8-1</f>
        <v>0.54446293215011954</v>
      </c>
      <c r="AD10" s="378">
        <f>AD8/AC8-1</f>
        <v>2.122216902082835</v>
      </c>
      <c r="AE10" s="378">
        <f>AE8/AD8-1</f>
        <v>0.49077943488095643</v>
      </c>
      <c r="AF10" s="383"/>
      <c r="AG10" s="383"/>
      <c r="AH10" s="383"/>
      <c r="AI10" s="383"/>
      <c r="AJ10" s="383"/>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81"/>
      <c r="BL10" s="381"/>
      <c r="BM10" s="381"/>
      <c r="BN10" s="381"/>
      <c r="BO10" s="381"/>
      <c r="BP10" s="381"/>
    </row>
    <row r="11" spans="1:68" s="485" customFormat="1" ht="12.75" customHeight="1">
      <c r="A11" s="376"/>
      <c r="B11" s="377"/>
      <c r="C11" s="378"/>
      <c r="D11" s="378"/>
      <c r="E11" s="378"/>
      <c r="F11" s="378"/>
      <c r="G11" s="382"/>
      <c r="H11" s="380"/>
      <c r="I11" s="378"/>
      <c r="J11" s="378"/>
      <c r="K11" s="378"/>
      <c r="L11" s="382"/>
      <c r="M11" s="378"/>
      <c r="N11" s="378"/>
      <c r="O11" s="378"/>
      <c r="P11" s="378"/>
      <c r="Q11" s="382"/>
      <c r="R11" s="378"/>
      <c r="S11" s="378"/>
      <c r="T11" s="378"/>
      <c r="U11" s="378"/>
      <c r="V11" s="382"/>
      <c r="W11" s="378"/>
      <c r="X11" s="378"/>
      <c r="Y11" s="378"/>
      <c r="Z11" s="378"/>
      <c r="AA11" s="382"/>
      <c r="AB11" s="378"/>
      <c r="AC11" s="378"/>
      <c r="AD11" s="378"/>
      <c r="AE11" s="378"/>
      <c r="AF11" s="383"/>
      <c r="AG11" s="383"/>
      <c r="AH11" s="383"/>
      <c r="AI11" s="383"/>
      <c r="AJ11" s="383"/>
      <c r="AK11" s="381"/>
      <c r="AL11" s="381"/>
      <c r="AM11" s="381"/>
      <c r="AN11" s="381"/>
      <c r="AO11" s="381"/>
      <c r="AP11" s="381"/>
      <c r="AQ11" s="381"/>
      <c r="AR11" s="381"/>
      <c r="AS11" s="381"/>
      <c r="AT11" s="381"/>
      <c r="AU11" s="381"/>
      <c r="AV11" s="381"/>
      <c r="AW11" s="381"/>
      <c r="AX11" s="381"/>
      <c r="AY11" s="381"/>
      <c r="AZ11" s="381"/>
      <c r="BA11" s="381"/>
      <c r="BB11" s="381"/>
      <c r="BC11" s="381"/>
      <c r="BD11" s="381"/>
      <c r="BE11" s="381"/>
      <c r="BF11" s="381"/>
      <c r="BG11" s="381"/>
      <c r="BH11" s="381"/>
      <c r="BI11" s="381"/>
      <c r="BJ11" s="381"/>
      <c r="BK11" s="381"/>
      <c r="BL11" s="381"/>
      <c r="BM11" s="381"/>
      <c r="BN11" s="381"/>
      <c r="BO11" s="381"/>
      <c r="BP11" s="381"/>
    </row>
    <row r="12" spans="1:68" s="486" customFormat="1" ht="12.75" customHeight="1" thickBot="1">
      <c r="A12" s="384" t="s">
        <v>139</v>
      </c>
      <c r="B12" s="385"/>
      <c r="C12" s="386">
        <v>1.3499999999999999</v>
      </c>
      <c r="D12" s="386">
        <v>2.1</v>
      </c>
      <c r="E12" s="386">
        <v>6.45</v>
      </c>
      <c r="F12" s="386">
        <v>9.6</v>
      </c>
      <c r="G12" s="387">
        <v>19.5</v>
      </c>
      <c r="H12" s="386">
        <v>2.7440000000000007</v>
      </c>
      <c r="I12" s="386">
        <v>4.2560000000000011</v>
      </c>
      <c r="J12" s="386">
        <v>13.160000000000002</v>
      </c>
      <c r="K12" s="386">
        <v>19.600000000000001</v>
      </c>
      <c r="L12" s="387">
        <v>39.760000000000005</v>
      </c>
      <c r="M12" s="386">
        <v>5.3118000000000007</v>
      </c>
      <c r="N12" s="386">
        <v>8.2212000000000014</v>
      </c>
      <c r="O12" s="386">
        <v>25.545000000000002</v>
      </c>
      <c r="P12" s="386">
        <v>38.064</v>
      </c>
      <c r="Q12" s="387">
        <v>77.141999999999996</v>
      </c>
      <c r="R12" s="386">
        <v>9.7596000000000007</v>
      </c>
      <c r="S12" s="386">
        <v>15.084</v>
      </c>
      <c r="T12" s="386">
        <v>47.019600000000004</v>
      </c>
      <c r="U12" s="388">
        <v>70.084799999999987</v>
      </c>
      <c r="V12" s="387">
        <v>141.94799999999998</v>
      </c>
      <c r="W12" s="386">
        <v>16.957215000000001</v>
      </c>
      <c r="X12" s="386">
        <v>26.189789999999999</v>
      </c>
      <c r="Y12" s="386">
        <v>81.770205000000004</v>
      </c>
      <c r="Z12" s="388">
        <v>121.90133999999999</v>
      </c>
      <c r="AA12" s="387">
        <f>SUM(W12:Z12)</f>
        <v>246.81855000000002</v>
      </c>
      <c r="AB12" s="389">
        <f>AB8*AB13</f>
        <v>27.748170000000012</v>
      </c>
      <c r="AC12" s="389">
        <f>AC8*AC13</f>
        <v>42.856020000000001</v>
      </c>
      <c r="AD12" s="389">
        <f>AD8*AD13</f>
        <v>133.80579000000003</v>
      </c>
      <c r="AE12" s="390">
        <f>AE8*AE13</f>
        <v>199.47492</v>
      </c>
      <c r="AF12" s="387">
        <f>SUM(AB12:AE12)</f>
        <v>403.88490000000002</v>
      </c>
      <c r="AG12" s="387">
        <f>AG8*AG13</f>
        <v>619.05428549999999</v>
      </c>
      <c r="AH12" s="387">
        <f>AH8*AH13</f>
        <v>883.8873036</v>
      </c>
      <c r="AI12" s="387">
        <f>AI8*AI13</f>
        <v>1167.8100328125001</v>
      </c>
      <c r="AJ12" s="387">
        <f>AJ8*AJ13</f>
        <v>1415.9070248399998</v>
      </c>
      <c r="AK12" s="391"/>
      <c r="AL12" s="391"/>
      <c r="AM12" s="391"/>
      <c r="AN12" s="391"/>
      <c r="AO12" s="391"/>
      <c r="AP12" s="391"/>
      <c r="AQ12" s="391"/>
      <c r="AR12" s="391"/>
      <c r="AS12" s="391"/>
      <c r="AT12" s="391"/>
      <c r="AU12" s="391"/>
      <c r="AV12" s="391"/>
      <c r="AW12" s="391"/>
      <c r="AX12" s="391"/>
      <c r="AY12" s="391"/>
      <c r="AZ12" s="391"/>
      <c r="BA12" s="391"/>
      <c r="BB12" s="391"/>
      <c r="BC12" s="391"/>
      <c r="BD12" s="391"/>
      <c r="BE12" s="391"/>
      <c r="BF12" s="391"/>
      <c r="BG12" s="391"/>
      <c r="BH12" s="391"/>
      <c r="BI12" s="391"/>
      <c r="BJ12" s="391"/>
      <c r="BK12" s="391"/>
      <c r="BL12" s="391"/>
      <c r="BM12" s="391"/>
      <c r="BN12" s="391"/>
      <c r="BO12" s="391"/>
      <c r="BP12" s="391"/>
    </row>
    <row r="13" spans="1:68" s="485" customFormat="1" ht="12.75" customHeight="1" thickBot="1">
      <c r="A13" s="392" t="s">
        <v>140</v>
      </c>
      <c r="B13" s="377"/>
      <c r="C13" s="378">
        <f t="shared" ref="C13:AA13" si="1">C12/revenue</f>
        <v>0.3</v>
      </c>
      <c r="D13" s="378">
        <f t="shared" si="1"/>
        <v>0.3</v>
      </c>
      <c r="E13" s="378">
        <f t="shared" si="1"/>
        <v>0.3</v>
      </c>
      <c r="F13" s="378">
        <f t="shared" si="1"/>
        <v>0.3</v>
      </c>
      <c r="G13" s="393">
        <f t="shared" si="1"/>
        <v>0.3</v>
      </c>
      <c r="H13" s="380">
        <f t="shared" si="1"/>
        <v>0.28000000000000003</v>
      </c>
      <c r="I13" s="380">
        <f t="shared" si="1"/>
        <v>0.28000000000000003</v>
      </c>
      <c r="J13" s="380">
        <f t="shared" si="1"/>
        <v>0.28000000000000003</v>
      </c>
      <c r="K13" s="380">
        <f t="shared" si="1"/>
        <v>0.28000000000000003</v>
      </c>
      <c r="L13" s="393">
        <f t="shared" si="1"/>
        <v>0.28000000000000003</v>
      </c>
      <c r="M13" s="394">
        <f t="shared" si="1"/>
        <v>0.26</v>
      </c>
      <c r="N13" s="395">
        <f t="shared" si="1"/>
        <v>0.26</v>
      </c>
      <c r="O13" s="395">
        <f t="shared" si="1"/>
        <v>0.26</v>
      </c>
      <c r="P13" s="396">
        <f t="shared" si="1"/>
        <v>0.26</v>
      </c>
      <c r="Q13" s="393">
        <f t="shared" si="1"/>
        <v>0.25999999999999995</v>
      </c>
      <c r="R13" s="380">
        <f t="shared" si="1"/>
        <v>0.24</v>
      </c>
      <c r="S13" s="380">
        <f t="shared" si="1"/>
        <v>0.24</v>
      </c>
      <c r="T13" s="380">
        <f t="shared" si="1"/>
        <v>0.24</v>
      </c>
      <c r="U13" s="380">
        <f t="shared" si="1"/>
        <v>0.23999999999999996</v>
      </c>
      <c r="V13" s="393">
        <f t="shared" si="1"/>
        <v>0.23999999999999994</v>
      </c>
      <c r="W13" s="380">
        <f t="shared" si="1"/>
        <v>0.21999999999999997</v>
      </c>
      <c r="X13" s="380">
        <f t="shared" si="1"/>
        <v>0.22</v>
      </c>
      <c r="Y13" s="380">
        <f t="shared" si="1"/>
        <v>0.22</v>
      </c>
      <c r="Z13" s="380">
        <f t="shared" si="1"/>
        <v>0.22</v>
      </c>
      <c r="AA13" s="393">
        <f t="shared" si="1"/>
        <v>0.22000000000000003</v>
      </c>
      <c r="AB13" s="397">
        <v>0.2</v>
      </c>
      <c r="AC13" s="398">
        <v>0.2</v>
      </c>
      <c r="AD13" s="398">
        <v>0.2</v>
      </c>
      <c r="AE13" s="399">
        <v>0.2</v>
      </c>
      <c r="AF13" s="393">
        <f>AF12/revenue</f>
        <v>0.2</v>
      </c>
      <c r="AG13" s="400">
        <v>0.18</v>
      </c>
      <c r="AH13" s="400">
        <v>0.16</v>
      </c>
      <c r="AI13" s="400">
        <v>0.14000000000000001</v>
      </c>
      <c r="AJ13" s="400">
        <v>0.12</v>
      </c>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row>
    <row r="14" spans="1:68" s="486" customFormat="1" ht="12.75" customHeight="1" thickBot="1">
      <c r="A14" s="401" t="s">
        <v>141</v>
      </c>
      <c r="B14" s="402"/>
      <c r="C14" s="403">
        <f>C8-C12</f>
        <v>3.1500000000000004</v>
      </c>
      <c r="D14" s="403">
        <f>D8-D12</f>
        <v>4.9000000000000004</v>
      </c>
      <c r="E14" s="403">
        <f>E8-E12</f>
        <v>15.05</v>
      </c>
      <c r="F14" s="404">
        <f>F8-F12</f>
        <v>22.4</v>
      </c>
      <c r="G14" s="405">
        <f>G8-G12</f>
        <v>45.5</v>
      </c>
      <c r="H14" s="403">
        <f t="shared" ref="H14:AJ14" si="2">H8-H12</f>
        <v>7.056</v>
      </c>
      <c r="I14" s="403">
        <f t="shared" si="2"/>
        <v>10.943999999999999</v>
      </c>
      <c r="J14" s="403">
        <f t="shared" si="2"/>
        <v>33.839999999999996</v>
      </c>
      <c r="K14" s="404">
        <f t="shared" si="2"/>
        <v>50.4</v>
      </c>
      <c r="L14" s="405">
        <f>L8-L12</f>
        <v>102.24</v>
      </c>
      <c r="M14" s="406">
        <f t="shared" si="2"/>
        <v>15.118200000000002</v>
      </c>
      <c r="N14" s="406">
        <f t="shared" si="2"/>
        <v>23.398800000000001</v>
      </c>
      <c r="O14" s="406">
        <f t="shared" si="2"/>
        <v>72.704999999999998</v>
      </c>
      <c r="P14" s="407">
        <f t="shared" si="2"/>
        <v>108.33600000000001</v>
      </c>
      <c r="Q14" s="405">
        <f>Q8-Q12</f>
        <v>219.55800000000005</v>
      </c>
      <c r="R14" s="403">
        <f t="shared" si="2"/>
        <v>30.905400000000007</v>
      </c>
      <c r="S14" s="403">
        <f t="shared" si="2"/>
        <v>47.766000000000005</v>
      </c>
      <c r="T14" s="403">
        <f t="shared" si="2"/>
        <v>148.89540000000002</v>
      </c>
      <c r="U14" s="404">
        <f t="shared" si="2"/>
        <v>221.93520000000001</v>
      </c>
      <c r="V14" s="405">
        <f>V8-V12</f>
        <v>449.50200000000007</v>
      </c>
      <c r="W14" s="403">
        <f t="shared" si="2"/>
        <v>60.121035000000006</v>
      </c>
      <c r="X14" s="403">
        <f t="shared" si="2"/>
        <v>92.854709999999997</v>
      </c>
      <c r="Y14" s="403">
        <f t="shared" si="2"/>
        <v>289.91254500000002</v>
      </c>
      <c r="Z14" s="404">
        <f t="shared" si="2"/>
        <v>432.19565999999998</v>
      </c>
      <c r="AA14" s="405">
        <f t="shared" si="2"/>
        <v>875.08394999999996</v>
      </c>
      <c r="AB14" s="403">
        <f t="shared" si="2"/>
        <v>110.99268000000004</v>
      </c>
      <c r="AC14" s="403">
        <f t="shared" si="2"/>
        <v>171.42408</v>
      </c>
      <c r="AD14" s="403">
        <f t="shared" si="2"/>
        <v>535.22316000000012</v>
      </c>
      <c r="AE14" s="403">
        <f t="shared" si="2"/>
        <v>797.89967999999988</v>
      </c>
      <c r="AF14" s="405">
        <f t="shared" si="2"/>
        <v>1615.5396000000001</v>
      </c>
      <c r="AG14" s="405">
        <f t="shared" si="2"/>
        <v>2820.1361895</v>
      </c>
      <c r="AH14" s="405">
        <f t="shared" si="2"/>
        <v>4640.4083439000005</v>
      </c>
      <c r="AI14" s="405">
        <f t="shared" si="2"/>
        <v>7173.6902015625001</v>
      </c>
      <c r="AJ14" s="405">
        <f t="shared" si="2"/>
        <v>10383.318182159999</v>
      </c>
      <c r="AK14" s="391"/>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row>
    <row r="15" spans="1:68" s="485" customFormat="1" ht="14.25" customHeight="1">
      <c r="A15" s="376" t="s">
        <v>142</v>
      </c>
      <c r="B15" s="377"/>
      <c r="C15" s="378">
        <f t="shared" ref="C15:AE15" si="3">C14/C8</f>
        <v>0.70000000000000007</v>
      </c>
      <c r="D15" s="378">
        <f t="shared" si="3"/>
        <v>0.70000000000000007</v>
      </c>
      <c r="E15" s="378">
        <f t="shared" si="3"/>
        <v>0.70000000000000007</v>
      </c>
      <c r="F15" s="408">
        <f t="shared" si="3"/>
        <v>0.7</v>
      </c>
      <c r="G15" s="379">
        <f t="shared" si="3"/>
        <v>0.7</v>
      </c>
      <c r="H15" s="378">
        <f t="shared" si="3"/>
        <v>0.72</v>
      </c>
      <c r="I15" s="378">
        <f t="shared" si="3"/>
        <v>0.71999999999999986</v>
      </c>
      <c r="J15" s="378">
        <f t="shared" si="3"/>
        <v>0.72</v>
      </c>
      <c r="K15" s="408">
        <f t="shared" si="3"/>
        <v>0.72</v>
      </c>
      <c r="L15" s="379">
        <f t="shared" si="3"/>
        <v>0.72</v>
      </c>
      <c r="M15" s="378">
        <f t="shared" si="3"/>
        <v>0.74</v>
      </c>
      <c r="N15" s="378">
        <f t="shared" si="3"/>
        <v>0.74</v>
      </c>
      <c r="O15" s="378">
        <f t="shared" si="3"/>
        <v>0.74</v>
      </c>
      <c r="P15" s="408">
        <f t="shared" si="3"/>
        <v>0.7400000000000001</v>
      </c>
      <c r="Q15" s="379">
        <f t="shared" si="3"/>
        <v>0.7400000000000001</v>
      </c>
      <c r="R15" s="378">
        <f t="shared" si="3"/>
        <v>0.76</v>
      </c>
      <c r="S15" s="378">
        <f t="shared" si="3"/>
        <v>0.76000000000000012</v>
      </c>
      <c r="T15" s="378">
        <f t="shared" si="3"/>
        <v>0.76</v>
      </c>
      <c r="U15" s="408">
        <f t="shared" si="3"/>
        <v>0.76000000000000012</v>
      </c>
      <c r="V15" s="379">
        <f t="shared" si="3"/>
        <v>0.76</v>
      </c>
      <c r="W15" s="378">
        <f t="shared" si="3"/>
        <v>0.77999999999999992</v>
      </c>
      <c r="X15" s="378">
        <f t="shared" si="3"/>
        <v>0.78</v>
      </c>
      <c r="Y15" s="378">
        <f t="shared" si="3"/>
        <v>0.78</v>
      </c>
      <c r="Z15" s="408">
        <f t="shared" si="3"/>
        <v>0.78</v>
      </c>
      <c r="AA15" s="379">
        <f t="shared" si="3"/>
        <v>0.78</v>
      </c>
      <c r="AB15" s="378">
        <f t="shared" si="3"/>
        <v>0.79999999999999993</v>
      </c>
      <c r="AC15" s="378">
        <f t="shared" si="3"/>
        <v>0.8</v>
      </c>
      <c r="AD15" s="378">
        <f t="shared" si="3"/>
        <v>0.8</v>
      </c>
      <c r="AE15" s="378">
        <f t="shared" si="3"/>
        <v>0.79999999999999993</v>
      </c>
      <c r="AF15" s="379">
        <f>AF14/AF8</f>
        <v>0.8</v>
      </c>
      <c r="AG15" s="409">
        <f>AG14/AG8</f>
        <v>0.82000000000000006</v>
      </c>
      <c r="AH15" s="409">
        <f>AH14/AH8</f>
        <v>0.84000000000000008</v>
      </c>
      <c r="AI15" s="409">
        <f>AI14/AI8</f>
        <v>0.86</v>
      </c>
      <c r="AJ15" s="409">
        <f>AJ14/AJ8</f>
        <v>0.88</v>
      </c>
      <c r="AK15" s="381"/>
      <c r="AL15" s="381"/>
      <c r="AM15" s="381"/>
      <c r="AN15" s="381"/>
      <c r="AO15" s="381"/>
      <c r="AP15" s="381"/>
      <c r="AQ15" s="381"/>
      <c r="AR15" s="381"/>
      <c r="AS15" s="381"/>
      <c r="AT15" s="381"/>
      <c r="AU15" s="381"/>
      <c r="AV15" s="381"/>
      <c r="AW15" s="381"/>
      <c r="AX15" s="381"/>
      <c r="AY15" s="381"/>
      <c r="AZ15" s="381"/>
      <c r="BA15" s="381"/>
      <c r="BB15" s="381"/>
      <c r="BC15" s="381"/>
      <c r="BD15" s="381"/>
      <c r="BE15" s="381"/>
      <c r="BF15" s="381"/>
      <c r="BG15" s="381"/>
      <c r="BH15" s="381"/>
      <c r="BI15" s="381"/>
      <c r="BJ15" s="381"/>
      <c r="BK15" s="381"/>
      <c r="BL15" s="381"/>
      <c r="BM15" s="381"/>
      <c r="BN15" s="381"/>
      <c r="BO15" s="381"/>
      <c r="BP15" s="381"/>
    </row>
    <row r="16" spans="1:68" s="485" customFormat="1" ht="14.25" customHeight="1" thickBot="1">
      <c r="A16" s="376"/>
      <c r="B16" s="377"/>
      <c r="C16" s="378"/>
      <c r="D16" s="378"/>
      <c r="E16" s="378"/>
      <c r="F16" s="378"/>
      <c r="G16" s="379"/>
      <c r="H16" s="378"/>
      <c r="I16" s="378"/>
      <c r="J16" s="378"/>
      <c r="K16" s="378"/>
      <c r="L16" s="379"/>
      <c r="M16" s="378"/>
      <c r="N16" s="378"/>
      <c r="O16" s="378"/>
      <c r="P16" s="378"/>
      <c r="Q16" s="379"/>
      <c r="R16" s="378"/>
      <c r="S16" s="378"/>
      <c r="T16" s="378"/>
      <c r="U16" s="378"/>
      <c r="V16" s="379"/>
      <c r="W16" s="378"/>
      <c r="X16" s="378"/>
      <c r="Y16" s="378"/>
      <c r="Z16" s="378"/>
      <c r="AA16" s="379"/>
      <c r="AB16" s="378"/>
      <c r="AC16" s="378"/>
      <c r="AD16" s="378"/>
      <c r="AE16" s="378"/>
      <c r="AF16" s="379"/>
      <c r="AG16" s="409"/>
      <c r="AH16" s="409"/>
      <c r="AI16" s="409"/>
      <c r="AJ16" s="409"/>
      <c r="AK16" s="381"/>
      <c r="AL16" s="381"/>
      <c r="AM16" s="381"/>
      <c r="AN16" s="381"/>
      <c r="AO16" s="381"/>
      <c r="AP16" s="381"/>
      <c r="AQ16" s="381"/>
      <c r="AR16" s="381"/>
      <c r="AS16" s="381"/>
      <c r="AT16" s="381"/>
      <c r="AU16" s="381"/>
      <c r="AV16" s="381"/>
      <c r="AW16" s="381"/>
      <c r="AX16" s="381"/>
      <c r="AY16" s="381"/>
      <c r="AZ16" s="381"/>
      <c r="BA16" s="381"/>
      <c r="BB16" s="381"/>
      <c r="BC16" s="381"/>
      <c r="BD16" s="381"/>
      <c r="BE16" s="381"/>
      <c r="BF16" s="381"/>
      <c r="BG16" s="381"/>
      <c r="BH16" s="381"/>
      <c r="BI16" s="381"/>
      <c r="BJ16" s="381"/>
      <c r="BK16" s="381"/>
      <c r="BL16" s="381"/>
      <c r="BM16" s="381"/>
      <c r="BN16" s="381"/>
      <c r="BO16" s="381"/>
      <c r="BP16" s="381"/>
    </row>
    <row r="17" spans="1:68" s="486" customFormat="1" ht="12.75" customHeight="1" thickBot="1">
      <c r="A17" s="384" t="s">
        <v>143</v>
      </c>
      <c r="B17" s="385"/>
      <c r="C17" s="386">
        <v>0.76500000000000001</v>
      </c>
      <c r="D17" s="386">
        <v>1.1900000000000002</v>
      </c>
      <c r="E17" s="386">
        <v>3.6550000000000002</v>
      </c>
      <c r="F17" s="386">
        <v>5.44</v>
      </c>
      <c r="G17" s="387">
        <f>SUM(C17:F17)</f>
        <v>11.05</v>
      </c>
      <c r="H17" s="386">
        <v>1.5680000000000001</v>
      </c>
      <c r="I17" s="386">
        <v>2.4320000000000004</v>
      </c>
      <c r="J17" s="386">
        <v>7.5200000000000005</v>
      </c>
      <c r="K17" s="386">
        <v>11.200000000000001</v>
      </c>
      <c r="L17" s="387">
        <f>SUM(H17:K17)</f>
        <v>22.72</v>
      </c>
      <c r="M17" s="386">
        <v>3.0645000000000002</v>
      </c>
      <c r="N17" s="386">
        <v>4.7430000000000003</v>
      </c>
      <c r="O17" s="386">
        <v>14.737499999999999</v>
      </c>
      <c r="P17" s="386">
        <v>21.96</v>
      </c>
      <c r="Q17" s="387">
        <f>SUM(M17:P17)</f>
        <v>44.505000000000003</v>
      </c>
      <c r="R17" s="410">
        <v>5.6931000000000012</v>
      </c>
      <c r="S17" s="411">
        <v>8.7990000000000013</v>
      </c>
      <c r="T17" s="411">
        <v>27.428100000000004</v>
      </c>
      <c r="U17" s="412">
        <v>40.882800000000003</v>
      </c>
      <c r="V17" s="387">
        <f>SUM(R17:U17)</f>
        <v>82.803000000000011</v>
      </c>
      <c r="W17" s="386">
        <f>W8*0.13</f>
        <v>10.020172500000001</v>
      </c>
      <c r="X17" s="386">
        <f t="shared" ref="X17:Z17" si="4">X8*0.13</f>
        <v>15.475785</v>
      </c>
      <c r="Y17" s="386">
        <f t="shared" si="4"/>
        <v>48.318757500000004</v>
      </c>
      <c r="Z17" s="386">
        <f t="shared" si="4"/>
        <v>72.032610000000005</v>
      </c>
      <c r="AA17" s="387">
        <f>SUM(W17:Z17)</f>
        <v>145.84732500000001</v>
      </c>
      <c r="AB17" s="389">
        <f>AB18*AB8</f>
        <v>16.648902000000007</v>
      </c>
      <c r="AC17" s="389">
        <f>AC18*AC8</f>
        <v>25.713612000000001</v>
      </c>
      <c r="AD17" s="389">
        <f>AD18*AD8</f>
        <v>80.283474000000012</v>
      </c>
      <c r="AE17" s="390">
        <f>AE18*AE8</f>
        <v>119.68495199999998</v>
      </c>
      <c r="AF17" s="387">
        <f>SUM(AB17:AE17)</f>
        <v>242.33094</v>
      </c>
      <c r="AG17" s="387">
        <f>AG18*AG8</f>
        <v>378.31095225000001</v>
      </c>
      <c r="AH17" s="387">
        <f>AH18*AH8</f>
        <v>552.42956475000005</v>
      </c>
      <c r="AI17" s="387">
        <f>AI18*AI8</f>
        <v>750.73502109374999</v>
      </c>
      <c r="AJ17" s="387">
        <f>AJ18*AJ8</f>
        <v>943.93801655999994</v>
      </c>
      <c r="AK17" s="391"/>
      <c r="AL17" s="391"/>
      <c r="AM17" s="391"/>
      <c r="AN17" s="391"/>
      <c r="AO17" s="391"/>
      <c r="AP17" s="391"/>
      <c r="AQ17" s="391"/>
      <c r="AR17" s="391"/>
      <c r="AS17" s="391"/>
      <c r="AT17" s="391"/>
      <c r="AU17" s="391"/>
      <c r="AV17" s="391"/>
      <c r="AW17" s="391"/>
      <c r="AX17" s="391"/>
      <c r="AY17" s="391"/>
      <c r="AZ17" s="391"/>
      <c r="BA17" s="391"/>
      <c r="BB17" s="391"/>
      <c r="BC17" s="391"/>
      <c r="BD17" s="391"/>
      <c r="BE17" s="391"/>
      <c r="BF17" s="391"/>
      <c r="BG17" s="391"/>
      <c r="BH17" s="391"/>
      <c r="BI17" s="391"/>
      <c r="BJ17" s="391"/>
      <c r="BK17" s="391"/>
      <c r="BL17" s="391"/>
      <c r="BM17" s="391"/>
      <c r="BN17" s="391"/>
      <c r="BO17" s="391"/>
      <c r="BP17" s="391"/>
    </row>
    <row r="18" spans="1:68" s="485" customFormat="1" ht="12.75" customHeight="1" thickBot="1">
      <c r="A18" s="376" t="s">
        <v>140</v>
      </c>
      <c r="B18" s="377"/>
      <c r="C18" s="378">
        <f>C17/C8</f>
        <v>0.17</v>
      </c>
      <c r="D18" s="378">
        <f>D17/D8</f>
        <v>0.17</v>
      </c>
      <c r="E18" s="378">
        <f>E17/E8</f>
        <v>0.17</v>
      </c>
      <c r="F18" s="378">
        <f>F17/F8</f>
        <v>0.17</v>
      </c>
      <c r="G18" s="393">
        <f>G17/revenue</f>
        <v>0.17</v>
      </c>
      <c r="H18" s="378">
        <f>H17/H8</f>
        <v>0.16</v>
      </c>
      <c r="I18" s="378">
        <f>I17/I8</f>
        <v>0.16</v>
      </c>
      <c r="J18" s="378">
        <f>J17/J8</f>
        <v>0.16</v>
      </c>
      <c r="K18" s="378">
        <f>K17/K8</f>
        <v>0.16</v>
      </c>
      <c r="L18" s="393">
        <f>L17/revenue</f>
        <v>0.16</v>
      </c>
      <c r="M18" s="378">
        <f>M17/M8</f>
        <v>0.15</v>
      </c>
      <c r="N18" s="378">
        <f>N17/N8</f>
        <v>0.15</v>
      </c>
      <c r="O18" s="378">
        <f>O17/O8</f>
        <v>0.15</v>
      </c>
      <c r="P18" s="378">
        <f>P17/P8</f>
        <v>0.15</v>
      </c>
      <c r="Q18" s="393">
        <f>Q17/revenue</f>
        <v>0.15</v>
      </c>
      <c r="R18" s="378">
        <f>R17/R8</f>
        <v>0.14000000000000001</v>
      </c>
      <c r="S18" s="378">
        <f>S17/S8</f>
        <v>0.14000000000000001</v>
      </c>
      <c r="T18" s="378">
        <f>T17/T8</f>
        <v>0.14000000000000001</v>
      </c>
      <c r="U18" s="378">
        <f>U17/U8</f>
        <v>0.14000000000000001</v>
      </c>
      <c r="V18" s="393">
        <f>V17/revenue</f>
        <v>0.14000000000000001</v>
      </c>
      <c r="W18" s="378">
        <f>W17/W8</f>
        <v>0.13</v>
      </c>
      <c r="X18" s="378">
        <f>X17/X8</f>
        <v>0.13</v>
      </c>
      <c r="Y18" s="378">
        <f>Y17/Y8</f>
        <v>0.13</v>
      </c>
      <c r="Z18" s="378">
        <f>Z17/Z8</f>
        <v>0.13</v>
      </c>
      <c r="AA18" s="393">
        <f>AA17/revenue</f>
        <v>0.13000000000000003</v>
      </c>
      <c r="AB18" s="413">
        <v>0.12</v>
      </c>
      <c r="AC18" s="414">
        <v>0.12</v>
      </c>
      <c r="AD18" s="414">
        <v>0.12</v>
      </c>
      <c r="AE18" s="415">
        <v>0.12</v>
      </c>
      <c r="AF18" s="393">
        <f>AF17/revenue</f>
        <v>0.12</v>
      </c>
      <c r="AG18" s="416">
        <v>0.11</v>
      </c>
      <c r="AH18" s="416">
        <v>0.1</v>
      </c>
      <c r="AI18" s="416">
        <v>0.09</v>
      </c>
      <c r="AJ18" s="416">
        <v>0.08</v>
      </c>
      <c r="AK18" s="381"/>
      <c r="AL18" s="381"/>
      <c r="AM18" s="381"/>
      <c r="AN18" s="381"/>
      <c r="AO18" s="381"/>
      <c r="AP18" s="381"/>
      <c r="AQ18" s="381"/>
      <c r="AR18" s="381"/>
      <c r="AS18" s="381"/>
      <c r="AT18" s="381"/>
      <c r="AU18" s="381"/>
      <c r="AV18" s="381"/>
      <c r="AW18" s="381"/>
      <c r="AX18" s="381"/>
      <c r="AY18" s="381"/>
      <c r="AZ18" s="381"/>
      <c r="BA18" s="381"/>
      <c r="BB18" s="381"/>
      <c r="BC18" s="381"/>
      <c r="BD18" s="381"/>
      <c r="BE18" s="381"/>
      <c r="BF18" s="381"/>
      <c r="BG18" s="381"/>
      <c r="BH18" s="381"/>
      <c r="BI18" s="381"/>
      <c r="BJ18" s="381"/>
      <c r="BK18" s="381"/>
      <c r="BL18" s="381"/>
      <c r="BM18" s="381"/>
      <c r="BN18" s="381"/>
      <c r="BO18" s="381"/>
      <c r="BP18" s="381"/>
    </row>
    <row r="19" spans="1:68" s="486" customFormat="1" ht="12.75" customHeight="1" thickBot="1">
      <c r="A19" s="384" t="s">
        <v>144</v>
      </c>
      <c r="B19" s="385"/>
      <c r="C19" s="386">
        <v>0.72</v>
      </c>
      <c r="D19" s="386">
        <v>1.1200000000000001</v>
      </c>
      <c r="E19" s="386">
        <v>3.44</v>
      </c>
      <c r="F19" s="386">
        <v>5.12</v>
      </c>
      <c r="G19" s="387">
        <f>SUM(C19:F19)</f>
        <v>10.4</v>
      </c>
      <c r="H19" s="386">
        <v>1.47</v>
      </c>
      <c r="I19" s="386">
        <v>2.2800000000000002</v>
      </c>
      <c r="J19" s="386">
        <v>7.05</v>
      </c>
      <c r="K19" s="386">
        <v>10.5</v>
      </c>
      <c r="L19" s="387">
        <f>SUM(H19:K19)</f>
        <v>21.3</v>
      </c>
      <c r="M19" s="386">
        <v>2.8602000000000007</v>
      </c>
      <c r="N19" s="386">
        <v>4.426800000000001</v>
      </c>
      <c r="O19" s="386">
        <v>13.755000000000001</v>
      </c>
      <c r="P19" s="386">
        <v>20.496000000000002</v>
      </c>
      <c r="Q19" s="387">
        <f>SUM(M19:P19)</f>
        <v>41.538000000000004</v>
      </c>
      <c r="R19" s="386">
        <v>5.2864500000000012</v>
      </c>
      <c r="S19" s="386">
        <v>8.1705000000000005</v>
      </c>
      <c r="T19" s="386">
        <v>25.468950000000003</v>
      </c>
      <c r="U19" s="386">
        <v>37.962600000000002</v>
      </c>
      <c r="V19" s="387">
        <f>SUM(R19:U19)</f>
        <v>76.888500000000008</v>
      </c>
      <c r="W19" s="386">
        <v>9.2493900000000018</v>
      </c>
      <c r="X19" s="386">
        <v>14.28534</v>
      </c>
      <c r="Y19" s="386">
        <v>44.601929999999996</v>
      </c>
      <c r="Z19" s="386">
        <v>66.49163999999999</v>
      </c>
      <c r="AA19" s="387">
        <f>SUM(W19:Z19)</f>
        <v>134.6283</v>
      </c>
      <c r="AB19" s="389">
        <f>AB8*AB20</f>
        <v>15.261493500000006</v>
      </c>
      <c r="AC19" s="389">
        <f>AC8*AC20</f>
        <v>23.570810999999999</v>
      </c>
      <c r="AD19" s="389">
        <f>AD8*AD20</f>
        <v>73.593184500000021</v>
      </c>
      <c r="AE19" s="389">
        <f>AE8*AE20</f>
        <v>109.71120599999999</v>
      </c>
      <c r="AF19" s="387">
        <f>SUM(AB19:AE19)</f>
        <v>222.13669500000003</v>
      </c>
      <c r="AG19" s="387">
        <f>AG8*AG20</f>
        <v>343.91904750000003</v>
      </c>
      <c r="AH19" s="387">
        <f>AH8*AH20</f>
        <v>497.18660827499997</v>
      </c>
      <c r="AI19" s="387">
        <f>AI8*AI20</f>
        <v>667.32001875000003</v>
      </c>
      <c r="AJ19" s="387">
        <f>AJ8*AJ20</f>
        <v>825.94576448999999</v>
      </c>
      <c r="AK19" s="391"/>
      <c r="AL19" s="391"/>
      <c r="AM19" s="391"/>
      <c r="AN19" s="391"/>
      <c r="AO19" s="391"/>
      <c r="AP19" s="391"/>
      <c r="AQ19" s="391"/>
      <c r="AR19" s="391"/>
      <c r="AS19" s="391"/>
      <c r="AT19" s="391"/>
      <c r="AU19" s="391"/>
      <c r="AV19" s="391"/>
      <c r="AW19" s="391"/>
      <c r="AX19" s="391"/>
      <c r="AY19" s="391"/>
      <c r="AZ19" s="391"/>
      <c r="BA19" s="391"/>
      <c r="BB19" s="391"/>
      <c r="BC19" s="391"/>
      <c r="BD19" s="391"/>
      <c r="BE19" s="391"/>
      <c r="BF19" s="391"/>
      <c r="BG19" s="391"/>
      <c r="BH19" s="391"/>
      <c r="BI19" s="391"/>
      <c r="BJ19" s="391"/>
      <c r="BK19" s="391"/>
      <c r="BL19" s="391"/>
      <c r="BM19" s="391"/>
      <c r="BN19" s="391"/>
      <c r="BO19" s="391"/>
      <c r="BP19" s="391"/>
    </row>
    <row r="20" spans="1:68" s="485" customFormat="1" ht="12.75" customHeight="1" thickBot="1">
      <c r="A20" s="376" t="s">
        <v>140</v>
      </c>
      <c r="B20" s="377"/>
      <c r="C20" s="378">
        <f>C19/C8</f>
        <v>0.16</v>
      </c>
      <c r="D20" s="378">
        <f>D19/D8</f>
        <v>0.16</v>
      </c>
      <c r="E20" s="378">
        <f>E19/E8</f>
        <v>0.16</v>
      </c>
      <c r="F20" s="378">
        <f>F19/F8</f>
        <v>0.16</v>
      </c>
      <c r="G20" s="393">
        <f>G19/revenue</f>
        <v>0.16</v>
      </c>
      <c r="H20" s="378">
        <f>H19/H8</f>
        <v>0.15</v>
      </c>
      <c r="I20" s="378">
        <f>I19/I8</f>
        <v>0.15</v>
      </c>
      <c r="J20" s="378">
        <f>J19/J8</f>
        <v>0.15</v>
      </c>
      <c r="K20" s="378">
        <f>K19/K8</f>
        <v>0.15</v>
      </c>
      <c r="L20" s="393">
        <f>L19/revenue</f>
        <v>0.15</v>
      </c>
      <c r="M20" s="378">
        <f>M19/M8</f>
        <v>0.14000000000000001</v>
      </c>
      <c r="N20" s="378">
        <f>N19/N8</f>
        <v>0.14000000000000001</v>
      </c>
      <c r="O20" s="378">
        <f>O19/O8</f>
        <v>0.14000000000000001</v>
      </c>
      <c r="P20" s="378">
        <f>P19/P8</f>
        <v>0.14000000000000001</v>
      </c>
      <c r="Q20" s="393">
        <f>Q19/revenue</f>
        <v>0.13999999999999999</v>
      </c>
      <c r="R20" s="394">
        <f>R19/R8</f>
        <v>0.13</v>
      </c>
      <c r="S20" s="395">
        <f>S19/S8</f>
        <v>0.13</v>
      </c>
      <c r="T20" s="395">
        <f>T19/T8</f>
        <v>0.13</v>
      </c>
      <c r="U20" s="396">
        <f>U19/U8</f>
        <v>0.13</v>
      </c>
      <c r="V20" s="393">
        <f>V19/revenue</f>
        <v>0.13</v>
      </c>
      <c r="W20" s="378">
        <f>W19/W8</f>
        <v>0.12000000000000001</v>
      </c>
      <c r="X20" s="378">
        <f>X19/X8</f>
        <v>0.12</v>
      </c>
      <c r="Y20" s="378">
        <f>Y19/Y8</f>
        <v>0.12</v>
      </c>
      <c r="Z20" s="378">
        <f>Z19/Z8</f>
        <v>0.11999999999999998</v>
      </c>
      <c r="AA20" s="393">
        <f>AA19/revenue</f>
        <v>0.12000000000000001</v>
      </c>
      <c r="AB20" s="413">
        <v>0.11</v>
      </c>
      <c r="AC20" s="414">
        <v>0.11</v>
      </c>
      <c r="AD20" s="414">
        <v>0.11</v>
      </c>
      <c r="AE20" s="415">
        <v>0.11</v>
      </c>
      <c r="AF20" s="393">
        <f>AF19/revenue</f>
        <v>0.11000000000000001</v>
      </c>
      <c r="AG20" s="416">
        <v>0.1</v>
      </c>
      <c r="AH20" s="416">
        <v>0.09</v>
      </c>
      <c r="AI20" s="416">
        <v>0.08</v>
      </c>
      <c r="AJ20" s="416">
        <v>7.0000000000000007E-2</v>
      </c>
      <c r="AK20" s="381"/>
      <c r="AL20" s="381"/>
      <c r="AM20" s="381"/>
      <c r="AN20" s="381"/>
      <c r="AO20" s="381"/>
      <c r="AP20" s="381"/>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381"/>
      <c r="BM20" s="381"/>
      <c r="BN20" s="381"/>
      <c r="BO20" s="381"/>
      <c r="BP20" s="381"/>
    </row>
    <row r="21" spans="1:68" s="486" customFormat="1" ht="12.75" customHeight="1" thickBot="1">
      <c r="A21" s="384" t="s">
        <v>145</v>
      </c>
      <c r="B21" s="385"/>
      <c r="C21" s="386">
        <v>0.67499999999999993</v>
      </c>
      <c r="D21" s="386">
        <v>1.05</v>
      </c>
      <c r="E21" s="386">
        <v>3.2250000000000001</v>
      </c>
      <c r="F21" s="386">
        <v>4.8</v>
      </c>
      <c r="G21" s="387">
        <f>SUM(C21:F21)</f>
        <v>9.75</v>
      </c>
      <c r="H21" s="386">
        <v>1.3720000000000003</v>
      </c>
      <c r="I21" s="386">
        <v>2.1280000000000006</v>
      </c>
      <c r="J21" s="386">
        <v>6.580000000000001</v>
      </c>
      <c r="K21" s="386">
        <v>9.8000000000000007</v>
      </c>
      <c r="L21" s="387">
        <f>SUM(H21:K21)</f>
        <v>19.880000000000003</v>
      </c>
      <c r="M21" s="386">
        <v>2.6559000000000004</v>
      </c>
      <c r="N21" s="386">
        <v>4.1106000000000007</v>
      </c>
      <c r="O21" s="386">
        <v>12.772500000000001</v>
      </c>
      <c r="P21" s="386">
        <v>19.032</v>
      </c>
      <c r="Q21" s="387">
        <f>SUM(M21:P21)</f>
        <v>38.570999999999998</v>
      </c>
      <c r="R21" s="386">
        <v>4.8798000000000004</v>
      </c>
      <c r="S21" s="386">
        <v>7.5419999999999998</v>
      </c>
      <c r="T21" s="386">
        <v>23.509800000000002</v>
      </c>
      <c r="U21" s="386">
        <v>35.042399999999994</v>
      </c>
      <c r="V21" s="387">
        <f>SUM(R21:U21)</f>
        <v>70.97399999999999</v>
      </c>
      <c r="W21" s="386">
        <v>8.4786075000000007</v>
      </c>
      <c r="X21" s="386">
        <v>13.094894999999999</v>
      </c>
      <c r="Y21" s="386">
        <v>40.885102500000002</v>
      </c>
      <c r="Z21" s="386">
        <v>60.950669999999995</v>
      </c>
      <c r="AA21" s="387">
        <f>SUM(W21:Z21)</f>
        <v>123.40927500000001</v>
      </c>
      <c r="AB21" s="389">
        <f>AB8*AB22</f>
        <v>13.874085000000006</v>
      </c>
      <c r="AC21" s="389">
        <f>AC8*AC22</f>
        <v>21.42801</v>
      </c>
      <c r="AD21" s="389">
        <f>AD8*AD22</f>
        <v>66.902895000000015</v>
      </c>
      <c r="AE21" s="390">
        <f>AE8*AE22</f>
        <v>99.737459999999999</v>
      </c>
      <c r="AF21" s="387">
        <f>SUM(AB21:AE21)</f>
        <v>201.94245000000001</v>
      </c>
      <c r="AG21" s="387">
        <f>AG8*AG22</f>
        <v>309.52714275</v>
      </c>
      <c r="AH21" s="387">
        <f>AH8*AH22</f>
        <v>441.9436518</v>
      </c>
      <c r="AI21" s="387">
        <f>AI8*AI22</f>
        <v>583.90501640625007</v>
      </c>
      <c r="AJ21" s="387">
        <f>AJ8*AJ22</f>
        <v>707.95351241999992</v>
      </c>
      <c r="AK21" s="391"/>
      <c r="AL21" s="391"/>
      <c r="AM21" s="391"/>
      <c r="AN21" s="391"/>
      <c r="AO21" s="391"/>
      <c r="AP21" s="391"/>
      <c r="AQ21" s="391"/>
      <c r="AR21" s="391"/>
      <c r="AS21" s="391"/>
      <c r="AT21" s="391"/>
      <c r="AU21" s="391"/>
      <c r="AV21" s="391"/>
      <c r="AW21" s="391"/>
      <c r="AX21" s="391"/>
      <c r="AY21" s="391"/>
      <c r="AZ21" s="391"/>
      <c r="BA21" s="391"/>
      <c r="BB21" s="391"/>
      <c r="BC21" s="391"/>
      <c r="BD21" s="391"/>
      <c r="BE21" s="391"/>
      <c r="BF21" s="391"/>
      <c r="BG21" s="391"/>
      <c r="BH21" s="391"/>
      <c r="BI21" s="391"/>
      <c r="BJ21" s="391"/>
      <c r="BK21" s="391"/>
      <c r="BL21" s="391"/>
      <c r="BM21" s="391"/>
      <c r="BN21" s="391"/>
      <c r="BO21" s="391"/>
      <c r="BP21" s="391"/>
    </row>
    <row r="22" spans="1:68" s="485" customFormat="1" ht="12.75" customHeight="1" thickBot="1">
      <c r="A22" s="376" t="s">
        <v>140</v>
      </c>
      <c r="B22" s="377"/>
      <c r="C22" s="378">
        <f>C21/C8</f>
        <v>0.15</v>
      </c>
      <c r="D22" s="378">
        <f>D21/D8</f>
        <v>0.15</v>
      </c>
      <c r="E22" s="378">
        <f>E21/E8</f>
        <v>0.15</v>
      </c>
      <c r="F22" s="378">
        <f>F21/F8</f>
        <v>0.15</v>
      </c>
      <c r="G22" s="393">
        <f>G21/revenue</f>
        <v>0.15</v>
      </c>
      <c r="H22" s="378">
        <f>H21/H8</f>
        <v>0.14000000000000001</v>
      </c>
      <c r="I22" s="378">
        <f>I21/I8</f>
        <v>0.14000000000000001</v>
      </c>
      <c r="J22" s="378">
        <f>J21/J8</f>
        <v>0.14000000000000001</v>
      </c>
      <c r="K22" s="378">
        <f>K21/K8</f>
        <v>0.14000000000000001</v>
      </c>
      <c r="L22" s="393">
        <f>L21/revenue</f>
        <v>0.14000000000000001</v>
      </c>
      <c r="M22" s="378">
        <f>M21/M8</f>
        <v>0.13</v>
      </c>
      <c r="N22" s="378">
        <f>N21/N8</f>
        <v>0.13</v>
      </c>
      <c r="O22" s="378">
        <f>O21/O8</f>
        <v>0.13</v>
      </c>
      <c r="P22" s="378">
        <f>P21/P8</f>
        <v>0.13</v>
      </c>
      <c r="Q22" s="393">
        <f>Q21/revenue</f>
        <v>0.12999999999999998</v>
      </c>
      <c r="R22" s="378">
        <f>R21/R8</f>
        <v>0.12</v>
      </c>
      <c r="S22" s="378">
        <f>S21/S8</f>
        <v>0.12</v>
      </c>
      <c r="T22" s="378">
        <f>T21/T8</f>
        <v>0.12</v>
      </c>
      <c r="U22" s="378">
        <f>U21/U8</f>
        <v>0.11999999999999998</v>
      </c>
      <c r="V22" s="393">
        <f>V21/revenue</f>
        <v>0.11999999999999997</v>
      </c>
      <c r="W22" s="378">
        <f>W21/W8</f>
        <v>0.10999999999999999</v>
      </c>
      <c r="X22" s="378">
        <f>X21/X8</f>
        <v>0.11</v>
      </c>
      <c r="Y22" s="378">
        <f>Y21/Y8</f>
        <v>0.11</v>
      </c>
      <c r="Z22" s="378">
        <f>Z21/Z8</f>
        <v>0.11</v>
      </c>
      <c r="AA22" s="393">
        <f>AA21/revenue</f>
        <v>0.11000000000000001</v>
      </c>
      <c r="AB22" s="413">
        <v>0.1</v>
      </c>
      <c r="AC22" s="414">
        <v>0.1</v>
      </c>
      <c r="AD22" s="414">
        <v>0.1</v>
      </c>
      <c r="AE22" s="415">
        <v>0.1</v>
      </c>
      <c r="AF22" s="393">
        <f>AF21/revenue</f>
        <v>0.1</v>
      </c>
      <c r="AG22" s="416">
        <v>0.09</v>
      </c>
      <c r="AH22" s="416">
        <v>0.08</v>
      </c>
      <c r="AI22" s="416">
        <v>7.0000000000000007E-2</v>
      </c>
      <c r="AJ22" s="416">
        <v>0.06</v>
      </c>
      <c r="AK22" s="381"/>
      <c r="AL22" s="381"/>
      <c r="AM22" s="381"/>
      <c r="AN22" s="381"/>
      <c r="AO22" s="381"/>
      <c r="AP22" s="381"/>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381"/>
    </row>
    <row r="23" spans="1:68" s="486" customFormat="1" ht="12.75" customHeight="1" thickBot="1">
      <c r="A23" s="384" t="s">
        <v>146</v>
      </c>
      <c r="B23" s="385"/>
      <c r="C23" s="386">
        <v>0.22500000000000001</v>
      </c>
      <c r="D23" s="386">
        <v>0.35000000000000003</v>
      </c>
      <c r="E23" s="386">
        <v>1.075</v>
      </c>
      <c r="F23" s="386">
        <v>1.6</v>
      </c>
      <c r="G23" s="387">
        <f>SUM(C23:F23)</f>
        <v>3.25</v>
      </c>
      <c r="H23" s="386">
        <v>0.49000000000000005</v>
      </c>
      <c r="I23" s="386">
        <v>0.76000000000000012</v>
      </c>
      <c r="J23" s="386">
        <v>2.35</v>
      </c>
      <c r="K23" s="386">
        <v>3.5</v>
      </c>
      <c r="L23" s="387">
        <f>SUM(H23:K23)</f>
        <v>7.1000000000000005</v>
      </c>
      <c r="M23" s="386">
        <v>1.0215000000000003</v>
      </c>
      <c r="N23" s="386">
        <v>1.5810000000000002</v>
      </c>
      <c r="O23" s="386">
        <v>4.9125000000000005</v>
      </c>
      <c r="P23" s="386">
        <v>7.32</v>
      </c>
      <c r="Q23" s="387">
        <f>SUM(M23:P23)</f>
        <v>14.835000000000001</v>
      </c>
      <c r="R23" s="386">
        <v>2.0332500000000002</v>
      </c>
      <c r="S23" s="386">
        <v>3.1425000000000001</v>
      </c>
      <c r="T23" s="386">
        <v>9.7957500000000017</v>
      </c>
      <c r="U23" s="386">
        <v>14.600999999999999</v>
      </c>
      <c r="V23" s="387">
        <f>SUM(R23:U23)</f>
        <v>29.572500000000002</v>
      </c>
      <c r="W23" s="386">
        <v>3.8539125000000007</v>
      </c>
      <c r="X23" s="386">
        <v>5.9522250000000003</v>
      </c>
      <c r="Y23" s="386">
        <v>18.584137500000001</v>
      </c>
      <c r="Z23" s="386">
        <v>27.70485</v>
      </c>
      <c r="AA23" s="387">
        <f>SUM(W23:Z23)</f>
        <v>56.095125000000003</v>
      </c>
      <c r="AB23" s="389">
        <f>AB8*AB24</f>
        <v>6.9370425000000031</v>
      </c>
      <c r="AC23" s="389">
        <f>AC8*AC24</f>
        <v>10.714005</v>
      </c>
      <c r="AD23" s="389">
        <f>AD8*AD24</f>
        <v>33.451447500000008</v>
      </c>
      <c r="AE23" s="389">
        <f>AE8*AE24</f>
        <v>49.868729999999999</v>
      </c>
      <c r="AF23" s="387">
        <f>SUM(AB23:AE23)</f>
        <v>100.971225</v>
      </c>
      <c r="AG23" s="387">
        <f>AG8*AG24</f>
        <v>171.95952375000002</v>
      </c>
      <c r="AH23" s="387">
        <f>AH8*AH24</f>
        <v>276.21478237500003</v>
      </c>
      <c r="AI23" s="387">
        <f>AI8*AI24</f>
        <v>417.07501171875003</v>
      </c>
      <c r="AJ23" s="387">
        <f>AJ8*AJ24</f>
        <v>589.96126034999998</v>
      </c>
      <c r="AK23" s="391"/>
      <c r="AL23" s="391"/>
      <c r="AM23" s="391"/>
      <c r="AN23" s="391"/>
      <c r="AO23" s="391"/>
      <c r="AP23" s="391"/>
      <c r="AQ23" s="391"/>
      <c r="AR23" s="391"/>
      <c r="AS23" s="391"/>
      <c r="AT23" s="391"/>
      <c r="AU23" s="391"/>
      <c r="AV23" s="391"/>
      <c r="AW23" s="391"/>
      <c r="AX23" s="391"/>
      <c r="AY23" s="391"/>
      <c r="AZ23" s="391"/>
      <c r="BA23" s="391"/>
      <c r="BB23" s="391"/>
      <c r="BC23" s="391"/>
      <c r="BD23" s="391"/>
      <c r="BE23" s="391"/>
      <c r="BF23" s="391"/>
      <c r="BG23" s="391"/>
      <c r="BH23" s="391"/>
      <c r="BI23" s="391"/>
      <c r="BJ23" s="391"/>
      <c r="BK23" s="391"/>
      <c r="BL23" s="391"/>
      <c r="BM23" s="391"/>
      <c r="BN23" s="391"/>
      <c r="BO23" s="391"/>
      <c r="BP23" s="391"/>
    </row>
    <row r="24" spans="1:68" s="485" customFormat="1" ht="12.75" customHeight="1" thickBot="1">
      <c r="A24" s="376" t="s">
        <v>140</v>
      </c>
      <c r="B24" s="377"/>
      <c r="C24" s="378">
        <f t="shared" ref="C24:Y24" si="5">C23/C8</f>
        <v>0.05</v>
      </c>
      <c r="D24" s="378">
        <f t="shared" si="5"/>
        <v>0.05</v>
      </c>
      <c r="E24" s="378">
        <f t="shared" si="5"/>
        <v>4.9999999999999996E-2</v>
      </c>
      <c r="F24" s="378">
        <f t="shared" si="5"/>
        <v>0.05</v>
      </c>
      <c r="G24" s="379">
        <f>G23/revenue</f>
        <v>0.05</v>
      </c>
      <c r="H24" s="394">
        <f>H23/H8</f>
        <v>0.05</v>
      </c>
      <c r="I24" s="395">
        <f>I23/I8</f>
        <v>0.05</v>
      </c>
      <c r="J24" s="395">
        <f>J23/J8</f>
        <v>0.05</v>
      </c>
      <c r="K24" s="396">
        <f>K23/K8</f>
        <v>0.05</v>
      </c>
      <c r="L24" s="379">
        <f>L23/revenue</f>
        <v>0.05</v>
      </c>
      <c r="M24" s="378">
        <f t="shared" si="5"/>
        <v>5.000000000000001E-2</v>
      </c>
      <c r="N24" s="378">
        <f t="shared" si="5"/>
        <v>0.05</v>
      </c>
      <c r="O24" s="378">
        <f t="shared" si="5"/>
        <v>0.05</v>
      </c>
      <c r="P24" s="378">
        <f t="shared" si="5"/>
        <v>0.05</v>
      </c>
      <c r="Q24" s="379">
        <f>Q23/revenue</f>
        <v>4.9999999999999996E-2</v>
      </c>
      <c r="R24" s="378">
        <f t="shared" si="5"/>
        <v>4.9999999999999996E-2</v>
      </c>
      <c r="S24" s="378">
        <f t="shared" si="5"/>
        <v>0.05</v>
      </c>
      <c r="T24" s="378">
        <f t="shared" si="5"/>
        <v>0.05</v>
      </c>
      <c r="U24" s="378">
        <f t="shared" si="5"/>
        <v>0.05</v>
      </c>
      <c r="V24" s="379">
        <f>V23/revenue</f>
        <v>4.9999999999999996E-2</v>
      </c>
      <c r="W24" s="378">
        <f t="shared" si="5"/>
        <v>0.05</v>
      </c>
      <c r="X24" s="378">
        <f t="shared" si="5"/>
        <v>0.05</v>
      </c>
      <c r="Y24" s="378">
        <f t="shared" si="5"/>
        <v>0.05</v>
      </c>
      <c r="Z24" s="378">
        <f>Z23/Z8</f>
        <v>0.05</v>
      </c>
      <c r="AA24" s="379">
        <f>AA23/revenue</f>
        <v>5.000000000000001E-2</v>
      </c>
      <c r="AB24" s="397">
        <v>0.05</v>
      </c>
      <c r="AC24" s="398">
        <v>0.05</v>
      </c>
      <c r="AD24" s="398">
        <v>0.05</v>
      </c>
      <c r="AE24" s="399">
        <v>0.05</v>
      </c>
      <c r="AF24" s="379">
        <f>AF23/revenue</f>
        <v>0.05</v>
      </c>
      <c r="AG24" s="400">
        <v>0.05</v>
      </c>
      <c r="AH24" s="400">
        <v>0.05</v>
      </c>
      <c r="AI24" s="400">
        <v>0.05</v>
      </c>
      <c r="AJ24" s="400">
        <v>0.05</v>
      </c>
      <c r="AK24" s="381"/>
      <c r="AL24" s="487"/>
      <c r="AM24" s="381"/>
      <c r="AN24" s="381"/>
      <c r="AO24" s="381"/>
      <c r="AP24" s="381"/>
      <c r="AQ24" s="381"/>
      <c r="AR24" s="381"/>
      <c r="AS24" s="381"/>
      <c r="AT24" s="381"/>
      <c r="AU24" s="381"/>
      <c r="AV24" s="381"/>
      <c r="AW24" s="381"/>
      <c r="AX24" s="381"/>
      <c r="AY24" s="381"/>
      <c r="AZ24" s="381"/>
      <c r="BA24" s="381"/>
      <c r="BB24" s="381"/>
      <c r="BC24" s="381"/>
      <c r="BD24" s="381"/>
      <c r="BE24" s="381"/>
      <c r="BF24" s="381"/>
      <c r="BG24" s="381"/>
      <c r="BH24" s="381"/>
      <c r="BI24" s="381"/>
      <c r="BJ24" s="381"/>
      <c r="BK24" s="381"/>
      <c r="BL24" s="381"/>
      <c r="BM24" s="381"/>
      <c r="BN24" s="381"/>
      <c r="BO24" s="381"/>
      <c r="BP24" s="381"/>
    </row>
    <row r="25" spans="1:68" s="485" customFormat="1" ht="6" customHeight="1">
      <c r="A25" s="376"/>
      <c r="B25" s="377"/>
      <c r="C25" s="378"/>
      <c r="D25" s="378"/>
      <c r="E25" s="378"/>
      <c r="F25" s="378"/>
      <c r="G25" s="379"/>
      <c r="H25" s="378"/>
      <c r="I25" s="378"/>
      <c r="J25" s="378"/>
      <c r="K25" s="378"/>
      <c r="L25" s="379"/>
      <c r="M25" s="378"/>
      <c r="N25" s="378"/>
      <c r="O25" s="378"/>
      <c r="P25" s="378"/>
      <c r="Q25" s="379"/>
      <c r="R25" s="378"/>
      <c r="S25" s="378"/>
      <c r="T25" s="378"/>
      <c r="U25" s="378"/>
      <c r="V25" s="379"/>
      <c r="W25" s="378"/>
      <c r="X25" s="378"/>
      <c r="Y25" s="378"/>
      <c r="Z25" s="378"/>
      <c r="AA25" s="379"/>
      <c r="AB25" s="417"/>
      <c r="AC25" s="417"/>
      <c r="AD25" s="417"/>
      <c r="AE25" s="417"/>
      <c r="AF25" s="379"/>
      <c r="AG25" s="418"/>
      <c r="AH25" s="418"/>
      <c r="AI25" s="418"/>
      <c r="AJ25" s="418"/>
      <c r="AK25" s="381"/>
      <c r="AL25" s="487"/>
      <c r="AM25" s="381"/>
      <c r="AN25" s="381"/>
      <c r="AO25" s="381"/>
      <c r="AP25" s="381"/>
      <c r="AQ25" s="381"/>
      <c r="AR25" s="381"/>
      <c r="AS25" s="381"/>
      <c r="AT25" s="381"/>
      <c r="AU25" s="381"/>
      <c r="AV25" s="381"/>
      <c r="AW25" s="381"/>
      <c r="AX25" s="381"/>
      <c r="AY25" s="381"/>
      <c r="AZ25" s="381"/>
      <c r="BA25" s="381"/>
      <c r="BB25" s="381"/>
      <c r="BC25" s="381"/>
      <c r="BD25" s="381"/>
      <c r="BE25" s="381"/>
      <c r="BF25" s="381"/>
      <c r="BG25" s="381"/>
      <c r="BH25" s="381"/>
      <c r="BI25" s="381"/>
      <c r="BJ25" s="381"/>
      <c r="BK25" s="381"/>
      <c r="BL25" s="381"/>
      <c r="BM25" s="381"/>
      <c r="BN25" s="381"/>
      <c r="BO25" s="381"/>
      <c r="BP25" s="381"/>
    </row>
    <row r="26" spans="1:68" s="223" customFormat="1" ht="21" customHeight="1" thickBot="1">
      <c r="A26" s="419" t="s">
        <v>147</v>
      </c>
      <c r="B26" s="420"/>
      <c r="C26" s="421">
        <f t="shared" ref="C26:AJ26" si="6">C12+C17+C19+C21+C23</f>
        <v>3.7349999999999999</v>
      </c>
      <c r="D26" s="421">
        <f t="shared" si="6"/>
        <v>5.81</v>
      </c>
      <c r="E26" s="421">
        <f t="shared" si="6"/>
        <v>17.844999999999999</v>
      </c>
      <c r="F26" s="421">
        <f t="shared" si="6"/>
        <v>26.560000000000002</v>
      </c>
      <c r="G26" s="422">
        <f t="shared" si="6"/>
        <v>53.95</v>
      </c>
      <c r="H26" s="421">
        <f t="shared" si="6"/>
        <v>7.6440000000000019</v>
      </c>
      <c r="I26" s="421">
        <f t="shared" si="6"/>
        <v>11.856000000000002</v>
      </c>
      <c r="J26" s="421">
        <f t="shared" si="6"/>
        <v>36.660000000000004</v>
      </c>
      <c r="K26" s="421">
        <f t="shared" si="6"/>
        <v>54.600000000000009</v>
      </c>
      <c r="L26" s="422">
        <f t="shared" si="6"/>
        <v>110.75999999999999</v>
      </c>
      <c r="M26" s="421">
        <f t="shared" si="6"/>
        <v>14.913900000000002</v>
      </c>
      <c r="N26" s="421">
        <f t="shared" si="6"/>
        <v>23.082600000000003</v>
      </c>
      <c r="O26" s="421">
        <f t="shared" si="6"/>
        <v>71.722499999999997</v>
      </c>
      <c r="P26" s="421">
        <f t="shared" si="6"/>
        <v>106.87200000000001</v>
      </c>
      <c r="Q26" s="422">
        <f>Q12+Q17+Q19+Q21+Q23</f>
        <v>216.59100000000001</v>
      </c>
      <c r="R26" s="421">
        <f t="shared" si="6"/>
        <v>27.652200000000001</v>
      </c>
      <c r="S26" s="421">
        <f t="shared" si="6"/>
        <v>42.738</v>
      </c>
      <c r="T26" s="421">
        <f t="shared" si="6"/>
        <v>133.22220000000002</v>
      </c>
      <c r="U26" s="421">
        <f t="shared" si="6"/>
        <v>198.57359999999997</v>
      </c>
      <c r="V26" s="422">
        <f>V12+V17+V19+V21+V23</f>
        <v>402.18599999999998</v>
      </c>
      <c r="W26" s="421">
        <f t="shared" si="6"/>
        <v>48.559297500000007</v>
      </c>
      <c r="X26" s="421">
        <f t="shared" si="6"/>
        <v>74.998034999999987</v>
      </c>
      <c r="Y26" s="421">
        <f t="shared" si="6"/>
        <v>234.16013250000003</v>
      </c>
      <c r="Z26" s="421">
        <f t="shared" si="6"/>
        <v>349.08110999999997</v>
      </c>
      <c r="AA26" s="422">
        <f t="shared" si="6"/>
        <v>706.79857500000003</v>
      </c>
      <c r="AB26" s="421">
        <f t="shared" si="6"/>
        <v>80.469693000000035</v>
      </c>
      <c r="AC26" s="421">
        <f t="shared" si="6"/>
        <v>124.28245800000001</v>
      </c>
      <c r="AD26" s="421">
        <f t="shared" si="6"/>
        <v>388.03679100000011</v>
      </c>
      <c r="AE26" s="421">
        <f t="shared" si="6"/>
        <v>578.47726799999998</v>
      </c>
      <c r="AF26" s="422">
        <f t="shared" si="6"/>
        <v>1171.26621</v>
      </c>
      <c r="AG26" s="422">
        <f t="shared" si="6"/>
        <v>1822.77095175</v>
      </c>
      <c r="AH26" s="422">
        <f t="shared" si="6"/>
        <v>2651.6619108000004</v>
      </c>
      <c r="AI26" s="422">
        <f t="shared" si="6"/>
        <v>3586.84510078125</v>
      </c>
      <c r="AJ26" s="422">
        <f t="shared" si="6"/>
        <v>4483.7055786599994</v>
      </c>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row>
    <row r="27" spans="1:68" s="485" customFormat="1" ht="12.75" customHeight="1">
      <c r="A27" s="376" t="s">
        <v>140</v>
      </c>
      <c r="B27" s="377"/>
      <c r="C27" s="378">
        <f>C26/revenue</f>
        <v>0.83</v>
      </c>
      <c r="D27" s="378">
        <f>D26/revenue</f>
        <v>0.83</v>
      </c>
      <c r="E27" s="378">
        <f>E26/revenue</f>
        <v>0.83</v>
      </c>
      <c r="F27" s="378">
        <f>F26/revenue</f>
        <v>0.83000000000000007</v>
      </c>
      <c r="G27" s="393">
        <f>G26/revenue</f>
        <v>0.83000000000000007</v>
      </c>
      <c r="H27" s="378">
        <f t="shared" ref="H27:AA27" si="7">H26/revenue</f>
        <v>0.78000000000000014</v>
      </c>
      <c r="I27" s="378">
        <f t="shared" si="7"/>
        <v>0.78</v>
      </c>
      <c r="J27" s="378">
        <f t="shared" si="7"/>
        <v>0.78</v>
      </c>
      <c r="K27" s="378">
        <f t="shared" si="7"/>
        <v>0.78000000000000014</v>
      </c>
      <c r="L27" s="393">
        <f>L26/revenue</f>
        <v>0.77999999999999992</v>
      </c>
      <c r="M27" s="378">
        <f t="shared" si="7"/>
        <v>0.73</v>
      </c>
      <c r="N27" s="378">
        <f t="shared" si="7"/>
        <v>0.73000000000000009</v>
      </c>
      <c r="O27" s="378">
        <f t="shared" si="7"/>
        <v>0.73</v>
      </c>
      <c r="P27" s="378">
        <f t="shared" si="7"/>
        <v>0.73000000000000009</v>
      </c>
      <c r="Q27" s="393">
        <f>Q26/revenue</f>
        <v>0.72999999999999987</v>
      </c>
      <c r="R27" s="378">
        <f t="shared" si="7"/>
        <v>0.67999999999999994</v>
      </c>
      <c r="S27" s="378">
        <f t="shared" si="7"/>
        <v>0.67999999999999994</v>
      </c>
      <c r="T27" s="378">
        <f t="shared" si="7"/>
        <v>0.68</v>
      </c>
      <c r="U27" s="378">
        <f t="shared" si="7"/>
        <v>0.67999999999999994</v>
      </c>
      <c r="V27" s="393">
        <f>V26/revenue</f>
        <v>0.67999999999999994</v>
      </c>
      <c r="W27" s="378">
        <f t="shared" si="7"/>
        <v>0.63</v>
      </c>
      <c r="X27" s="378">
        <f t="shared" si="7"/>
        <v>0.62999999999999989</v>
      </c>
      <c r="Y27" s="378">
        <f t="shared" si="7"/>
        <v>0.63000000000000012</v>
      </c>
      <c r="Z27" s="378">
        <f t="shared" si="7"/>
        <v>0.63</v>
      </c>
      <c r="AA27" s="393">
        <f t="shared" si="7"/>
        <v>0.63000000000000012</v>
      </c>
      <c r="AB27" s="378">
        <f t="shared" ref="AB27:AJ27" si="8">AB26/revenue</f>
        <v>0.58000000000000007</v>
      </c>
      <c r="AC27" s="378">
        <f t="shared" si="8"/>
        <v>0.57999999999999996</v>
      </c>
      <c r="AD27" s="378">
        <f t="shared" si="8"/>
        <v>0.58000000000000007</v>
      </c>
      <c r="AE27" s="378">
        <f t="shared" si="8"/>
        <v>0.58000000000000007</v>
      </c>
      <c r="AF27" s="393">
        <f t="shared" si="8"/>
        <v>0.57999999999999996</v>
      </c>
      <c r="AG27" s="393">
        <f t="shared" si="8"/>
        <v>0.53</v>
      </c>
      <c r="AH27" s="393">
        <f t="shared" si="8"/>
        <v>0.48000000000000009</v>
      </c>
      <c r="AI27" s="393">
        <f t="shared" si="8"/>
        <v>0.43</v>
      </c>
      <c r="AJ27" s="393">
        <f t="shared" si="8"/>
        <v>0.37999999999999995</v>
      </c>
      <c r="AK27" s="381"/>
      <c r="AL27" s="381"/>
      <c r="AM27" s="381"/>
      <c r="AN27" s="381"/>
      <c r="AO27" s="381"/>
      <c r="AP27" s="381"/>
      <c r="AQ27" s="381"/>
      <c r="AR27" s="381"/>
      <c r="AS27" s="381"/>
      <c r="AT27" s="381"/>
      <c r="AU27" s="381"/>
      <c r="AV27" s="381"/>
      <c r="AW27" s="381"/>
      <c r="AX27" s="381"/>
      <c r="AY27" s="381"/>
      <c r="AZ27" s="381"/>
      <c r="BA27" s="381"/>
      <c r="BB27" s="381"/>
      <c r="BC27" s="381"/>
      <c r="BD27" s="381"/>
      <c r="BE27" s="381"/>
      <c r="BF27" s="381"/>
      <c r="BG27" s="381"/>
      <c r="BH27" s="381"/>
      <c r="BI27" s="381"/>
      <c r="BJ27" s="381"/>
      <c r="BK27" s="381"/>
      <c r="BL27" s="381"/>
      <c r="BM27" s="381"/>
      <c r="BN27" s="381"/>
      <c r="BO27" s="381"/>
      <c r="BP27" s="381"/>
    </row>
    <row r="28" spans="1:68" s="485" customFormat="1" ht="12.75" customHeight="1" thickBot="1">
      <c r="A28" s="424" t="s">
        <v>148</v>
      </c>
      <c r="B28" s="425"/>
      <c r="C28" s="426"/>
      <c r="D28" s="426"/>
      <c r="E28" s="426"/>
      <c r="F28" s="426"/>
      <c r="G28" s="427"/>
      <c r="H28" s="426"/>
      <c r="I28" s="426"/>
      <c r="J28" s="426"/>
      <c r="K28" s="426"/>
      <c r="L28" s="427"/>
      <c r="M28" s="426"/>
      <c r="N28" s="426"/>
      <c r="O28" s="426"/>
      <c r="P28" s="426"/>
      <c r="Q28" s="427"/>
      <c r="R28" s="426"/>
      <c r="S28" s="426"/>
      <c r="T28" s="426"/>
      <c r="U28" s="426"/>
      <c r="V28" s="427"/>
      <c r="W28" s="426"/>
      <c r="X28" s="426"/>
      <c r="Y28" s="426"/>
      <c r="Z28" s="426"/>
      <c r="AA28" s="427"/>
      <c r="AB28" s="426">
        <f>AB26/W26-1</f>
        <v>0.65714285714285769</v>
      </c>
      <c r="AC28" s="426">
        <f>AC26/X26-1</f>
        <v>0.65714285714285747</v>
      </c>
      <c r="AD28" s="426">
        <f>AD26/Y26-1</f>
        <v>0.65714285714285747</v>
      </c>
      <c r="AE28" s="426">
        <f>AE26/Z26-1</f>
        <v>0.65714285714285725</v>
      </c>
      <c r="AF28" s="427">
        <f>AF26/AA26-1</f>
        <v>0.65714285714285703</v>
      </c>
      <c r="AG28" s="427">
        <f>AG26/AF26-1</f>
        <v>0.55623967991870948</v>
      </c>
      <c r="AH28" s="427">
        <f>AH26/AG26-1</f>
        <v>0.45474224737573388</v>
      </c>
      <c r="AI28" s="427">
        <f>AI26/AH26-1</f>
        <v>0.35267813976296347</v>
      </c>
      <c r="AJ28" s="427">
        <f>AJ26/AI26-1</f>
        <v>0.25004159719175068</v>
      </c>
      <c r="AK28" s="381"/>
      <c r="AL28" s="381"/>
      <c r="AM28" s="381"/>
      <c r="AN28" s="381"/>
      <c r="AO28" s="381"/>
      <c r="AP28" s="381"/>
      <c r="AQ28" s="381"/>
      <c r="AR28" s="381"/>
      <c r="AS28" s="381"/>
      <c r="AT28" s="381"/>
      <c r="AU28" s="381"/>
      <c r="AV28" s="381"/>
      <c r="AW28" s="381"/>
      <c r="AX28" s="381"/>
      <c r="AY28" s="381"/>
      <c r="AZ28" s="381"/>
      <c r="BA28" s="381"/>
      <c r="BB28" s="381"/>
      <c r="BC28" s="381"/>
      <c r="BD28" s="381"/>
      <c r="BE28" s="381"/>
      <c r="BF28" s="381"/>
      <c r="BG28" s="381"/>
      <c r="BH28" s="381"/>
      <c r="BI28" s="381"/>
      <c r="BJ28" s="381"/>
      <c r="BK28" s="381"/>
      <c r="BL28" s="381"/>
      <c r="BM28" s="381"/>
      <c r="BN28" s="381"/>
      <c r="BO28" s="381"/>
      <c r="BP28" s="381"/>
    </row>
    <row r="29" spans="1:68" s="486" customFormat="1" ht="12.75" customHeight="1">
      <c r="A29" s="428" t="s">
        <v>149</v>
      </c>
      <c r="B29" s="385"/>
      <c r="C29" s="429">
        <f t="shared" ref="C29:AJ29" si="9">C8-C26</f>
        <v>0.76500000000000012</v>
      </c>
      <c r="D29" s="429">
        <f t="shared" si="9"/>
        <v>1.1900000000000004</v>
      </c>
      <c r="E29" s="429">
        <f t="shared" si="9"/>
        <v>3.6550000000000011</v>
      </c>
      <c r="F29" s="429">
        <f t="shared" si="9"/>
        <v>5.4399999999999977</v>
      </c>
      <c r="G29" s="430">
        <f t="shared" si="9"/>
        <v>11.049999999999997</v>
      </c>
      <c r="H29" s="431">
        <f t="shared" si="9"/>
        <v>2.1559999999999988</v>
      </c>
      <c r="I29" s="429">
        <f t="shared" si="9"/>
        <v>3.3439999999999994</v>
      </c>
      <c r="J29" s="429">
        <f t="shared" si="9"/>
        <v>10.339999999999996</v>
      </c>
      <c r="K29" s="429">
        <f t="shared" si="9"/>
        <v>15.399999999999991</v>
      </c>
      <c r="L29" s="430">
        <f t="shared" si="9"/>
        <v>31.240000000000009</v>
      </c>
      <c r="M29" s="429">
        <f t="shared" si="9"/>
        <v>5.5161000000000016</v>
      </c>
      <c r="N29" s="429">
        <f t="shared" si="9"/>
        <v>8.5373999999999981</v>
      </c>
      <c r="O29" s="429">
        <f t="shared" si="9"/>
        <v>26.527500000000003</v>
      </c>
      <c r="P29" s="429">
        <f t="shared" si="9"/>
        <v>39.527999999999992</v>
      </c>
      <c r="Q29" s="430">
        <f t="shared" si="9"/>
        <v>80.109000000000037</v>
      </c>
      <c r="R29" s="429">
        <f t="shared" si="9"/>
        <v>13.012800000000006</v>
      </c>
      <c r="S29" s="429">
        <f t="shared" si="9"/>
        <v>20.112000000000002</v>
      </c>
      <c r="T29" s="429">
        <f t="shared" si="9"/>
        <v>62.692800000000005</v>
      </c>
      <c r="U29" s="429">
        <f t="shared" si="9"/>
        <v>93.446400000000011</v>
      </c>
      <c r="V29" s="430">
        <f t="shared" si="9"/>
        <v>189.26400000000007</v>
      </c>
      <c r="W29" s="429">
        <f t="shared" si="9"/>
        <v>28.518952500000005</v>
      </c>
      <c r="X29" s="429">
        <f t="shared" si="9"/>
        <v>44.046465000000012</v>
      </c>
      <c r="Y29" s="429">
        <f t="shared" si="9"/>
        <v>137.52261749999997</v>
      </c>
      <c r="Z29" s="429">
        <f t="shared" si="9"/>
        <v>205.01589000000001</v>
      </c>
      <c r="AA29" s="430">
        <f t="shared" si="9"/>
        <v>415.10392499999989</v>
      </c>
      <c r="AB29" s="429">
        <f t="shared" si="9"/>
        <v>58.271157000000017</v>
      </c>
      <c r="AC29" s="429">
        <f t="shared" si="9"/>
        <v>89.997641999999999</v>
      </c>
      <c r="AD29" s="429">
        <f t="shared" si="9"/>
        <v>280.99215900000002</v>
      </c>
      <c r="AE29" s="429">
        <f t="shared" si="9"/>
        <v>418.89733199999989</v>
      </c>
      <c r="AF29" s="430">
        <f t="shared" si="9"/>
        <v>848.15829000000008</v>
      </c>
      <c r="AG29" s="430">
        <f t="shared" si="9"/>
        <v>1616.4195232499999</v>
      </c>
      <c r="AH29" s="430">
        <f t="shared" si="9"/>
        <v>2872.6337366999996</v>
      </c>
      <c r="AI29" s="430">
        <f t="shared" si="9"/>
        <v>4754.6551335937502</v>
      </c>
      <c r="AJ29" s="430">
        <f t="shared" si="9"/>
        <v>7315.5196283400001</v>
      </c>
      <c r="AK29" s="391"/>
      <c r="AL29" s="391"/>
      <c r="AM29" s="391"/>
      <c r="AN29" s="391"/>
      <c r="AO29" s="391"/>
      <c r="AP29" s="391"/>
      <c r="AQ29" s="391"/>
      <c r="AR29" s="391"/>
      <c r="AS29" s="391"/>
      <c r="AT29" s="391"/>
      <c r="AU29" s="391"/>
      <c r="AV29" s="391"/>
      <c r="AW29" s="391"/>
      <c r="AX29" s="391"/>
      <c r="AY29" s="391"/>
      <c r="AZ29" s="391"/>
      <c r="BA29" s="391"/>
      <c r="BB29" s="391"/>
      <c r="BC29" s="391"/>
      <c r="BD29" s="391"/>
      <c r="BE29" s="391"/>
      <c r="BF29" s="391"/>
      <c r="BG29" s="391"/>
      <c r="BH29" s="391"/>
      <c r="BI29" s="391"/>
      <c r="BJ29" s="391"/>
      <c r="BK29" s="391"/>
      <c r="BL29" s="391"/>
      <c r="BM29" s="391"/>
      <c r="BN29" s="391"/>
      <c r="BO29" s="391"/>
      <c r="BP29" s="391"/>
    </row>
    <row r="30" spans="1:68" s="485" customFormat="1" ht="12.75" customHeight="1">
      <c r="A30" s="376" t="s">
        <v>140</v>
      </c>
      <c r="B30" s="377"/>
      <c r="C30" s="378">
        <f t="shared" ref="C30:AJ30" si="10">C29/revenue</f>
        <v>0.17000000000000004</v>
      </c>
      <c r="D30" s="378">
        <f t="shared" si="10"/>
        <v>0.17000000000000007</v>
      </c>
      <c r="E30" s="378">
        <f t="shared" si="10"/>
        <v>0.17000000000000004</v>
      </c>
      <c r="F30" s="378">
        <f t="shared" si="10"/>
        <v>0.16999999999999993</v>
      </c>
      <c r="G30" s="379">
        <f t="shared" si="10"/>
        <v>0.16999999999999996</v>
      </c>
      <c r="H30" s="380">
        <f t="shared" si="10"/>
        <v>0.21999999999999986</v>
      </c>
      <c r="I30" s="378">
        <f t="shared" si="10"/>
        <v>0.21999999999999995</v>
      </c>
      <c r="J30" s="378">
        <f t="shared" si="10"/>
        <v>0.21999999999999992</v>
      </c>
      <c r="K30" s="378">
        <f t="shared" si="10"/>
        <v>0.21999999999999989</v>
      </c>
      <c r="L30" s="379">
        <f t="shared" si="10"/>
        <v>0.22000000000000006</v>
      </c>
      <c r="M30" s="378">
        <f t="shared" si="10"/>
        <v>0.27</v>
      </c>
      <c r="N30" s="378">
        <f t="shared" si="10"/>
        <v>0.26999999999999991</v>
      </c>
      <c r="O30" s="378">
        <f t="shared" si="10"/>
        <v>0.27</v>
      </c>
      <c r="P30" s="378">
        <f t="shared" si="10"/>
        <v>0.26999999999999991</v>
      </c>
      <c r="Q30" s="379">
        <f t="shared" si="10"/>
        <v>0.27000000000000007</v>
      </c>
      <c r="R30" s="378">
        <f t="shared" si="10"/>
        <v>0.32000000000000012</v>
      </c>
      <c r="S30" s="378">
        <f t="shared" si="10"/>
        <v>0.32</v>
      </c>
      <c r="T30" s="378">
        <f t="shared" si="10"/>
        <v>0.32</v>
      </c>
      <c r="U30" s="378">
        <f t="shared" si="10"/>
        <v>0.32000000000000006</v>
      </c>
      <c r="V30" s="379">
        <f t="shared" si="10"/>
        <v>0.32000000000000006</v>
      </c>
      <c r="W30" s="378">
        <f t="shared" si="10"/>
        <v>0.37</v>
      </c>
      <c r="X30" s="378">
        <f t="shared" si="10"/>
        <v>0.37000000000000011</v>
      </c>
      <c r="Y30" s="378">
        <f t="shared" si="10"/>
        <v>0.36999999999999994</v>
      </c>
      <c r="Z30" s="378">
        <f t="shared" si="10"/>
        <v>0.37000000000000005</v>
      </c>
      <c r="AA30" s="379">
        <f t="shared" si="10"/>
        <v>0.36999999999999994</v>
      </c>
      <c r="AB30" s="378">
        <f t="shared" si="10"/>
        <v>0.42</v>
      </c>
      <c r="AC30" s="378">
        <f t="shared" si="10"/>
        <v>0.42</v>
      </c>
      <c r="AD30" s="378">
        <f t="shared" si="10"/>
        <v>0.41999999999999993</v>
      </c>
      <c r="AE30" s="378">
        <f t="shared" si="10"/>
        <v>0.41999999999999993</v>
      </c>
      <c r="AF30" s="379">
        <f t="shared" si="10"/>
        <v>0.42000000000000004</v>
      </c>
      <c r="AG30" s="379">
        <f t="shared" si="10"/>
        <v>0.47</v>
      </c>
      <c r="AH30" s="379">
        <f t="shared" si="10"/>
        <v>0.51999999999999991</v>
      </c>
      <c r="AI30" s="379">
        <f t="shared" si="10"/>
        <v>0.56999999999999995</v>
      </c>
      <c r="AJ30" s="379">
        <f t="shared" si="10"/>
        <v>0.62</v>
      </c>
      <c r="AK30" s="381"/>
      <c r="AL30" s="381"/>
      <c r="AM30" s="381"/>
      <c r="AN30" s="381"/>
      <c r="AO30" s="381"/>
      <c r="AP30" s="381"/>
      <c r="AQ30" s="381"/>
      <c r="AR30" s="381"/>
      <c r="AS30" s="381"/>
      <c r="AT30" s="381"/>
      <c r="AU30" s="381"/>
      <c r="AV30" s="381"/>
      <c r="AW30" s="381"/>
      <c r="AX30" s="381"/>
      <c r="AY30" s="381"/>
      <c r="AZ30" s="381"/>
      <c r="BA30" s="381"/>
      <c r="BB30" s="381"/>
      <c r="BC30" s="381"/>
      <c r="BD30" s="381"/>
      <c r="BE30" s="381"/>
      <c r="BF30" s="381"/>
      <c r="BG30" s="381"/>
      <c r="BH30" s="381"/>
      <c r="BI30" s="381"/>
      <c r="BJ30" s="381"/>
      <c r="BK30" s="381"/>
      <c r="BL30" s="381"/>
      <c r="BM30" s="381"/>
      <c r="BN30" s="381"/>
      <c r="BO30" s="381"/>
      <c r="BP30" s="381"/>
    </row>
    <row r="31" spans="1:68" s="488" customFormat="1" ht="12.75" customHeight="1">
      <c r="A31" s="432" t="s">
        <v>150</v>
      </c>
      <c r="B31" s="433"/>
      <c r="C31" s="434">
        <f t="shared" ref="C31:AF31" si="11">C29+C23</f>
        <v>0.9900000000000001</v>
      </c>
      <c r="D31" s="434">
        <f t="shared" si="11"/>
        <v>1.5400000000000005</v>
      </c>
      <c r="E31" s="434">
        <f t="shared" si="11"/>
        <v>4.7300000000000013</v>
      </c>
      <c r="F31" s="434">
        <f t="shared" si="11"/>
        <v>7.0399999999999974</v>
      </c>
      <c r="G31" s="435">
        <f t="shared" si="11"/>
        <v>14.299999999999997</v>
      </c>
      <c r="H31" s="434">
        <f>H29+H23</f>
        <v>2.645999999999999</v>
      </c>
      <c r="I31" s="434">
        <f>I29+I23</f>
        <v>4.1039999999999992</v>
      </c>
      <c r="J31" s="434">
        <f>J29+J23</f>
        <v>12.689999999999996</v>
      </c>
      <c r="K31" s="434">
        <f>K29+K23</f>
        <v>18.899999999999991</v>
      </c>
      <c r="L31" s="435">
        <f t="shared" si="11"/>
        <v>38.340000000000011</v>
      </c>
      <c r="M31" s="434">
        <f t="shared" si="11"/>
        <v>6.5376000000000021</v>
      </c>
      <c r="N31" s="434">
        <f t="shared" si="11"/>
        <v>10.118399999999998</v>
      </c>
      <c r="O31" s="434">
        <f t="shared" si="11"/>
        <v>31.440000000000005</v>
      </c>
      <c r="P31" s="434">
        <f t="shared" si="11"/>
        <v>46.847999999999992</v>
      </c>
      <c r="Q31" s="435">
        <f t="shared" si="11"/>
        <v>94.944000000000045</v>
      </c>
      <c r="R31" s="434">
        <f t="shared" si="11"/>
        <v>15.046050000000006</v>
      </c>
      <c r="S31" s="434">
        <f t="shared" si="11"/>
        <v>23.2545</v>
      </c>
      <c r="T31" s="434">
        <f t="shared" si="11"/>
        <v>72.488550000000004</v>
      </c>
      <c r="U31" s="434">
        <f t="shared" si="11"/>
        <v>108.04740000000001</v>
      </c>
      <c r="V31" s="435">
        <f t="shared" si="11"/>
        <v>218.83650000000006</v>
      </c>
      <c r="W31" s="434">
        <f t="shared" si="11"/>
        <v>32.372865000000004</v>
      </c>
      <c r="X31" s="434">
        <f t="shared" si="11"/>
        <v>49.998690000000011</v>
      </c>
      <c r="Y31" s="434">
        <f t="shared" si="11"/>
        <v>156.10675499999996</v>
      </c>
      <c r="Z31" s="434">
        <f t="shared" si="11"/>
        <v>232.72074000000001</v>
      </c>
      <c r="AA31" s="435">
        <f t="shared" si="11"/>
        <v>471.19904999999989</v>
      </c>
      <c r="AB31" s="434">
        <f t="shared" si="11"/>
        <v>65.208199500000021</v>
      </c>
      <c r="AC31" s="434">
        <f t="shared" si="11"/>
        <v>100.711647</v>
      </c>
      <c r="AD31" s="434">
        <f t="shared" si="11"/>
        <v>314.44360650000004</v>
      </c>
      <c r="AE31" s="434">
        <f t="shared" si="11"/>
        <v>468.76606199999992</v>
      </c>
      <c r="AF31" s="435">
        <f t="shared" si="11"/>
        <v>949.12951500000008</v>
      </c>
      <c r="AG31" s="435">
        <f>AG29+AG23</f>
        <v>1788.3790469999999</v>
      </c>
      <c r="AH31" s="435">
        <f>AH29+AH23</f>
        <v>3148.8485190749998</v>
      </c>
      <c r="AI31" s="435">
        <f>AI29+AI23</f>
        <v>5171.7301453125001</v>
      </c>
      <c r="AJ31" s="435">
        <f>AJ29+AJ23</f>
        <v>7905.48088869</v>
      </c>
      <c r="AK31" s="391"/>
      <c r="AL31" s="391"/>
      <c r="AM31" s="391"/>
      <c r="AN31" s="391"/>
      <c r="AO31" s="391"/>
      <c r="AP31" s="391"/>
      <c r="AQ31" s="391"/>
      <c r="AR31" s="391"/>
      <c r="AS31" s="391"/>
      <c r="AT31" s="391"/>
      <c r="AU31" s="391"/>
      <c r="AV31" s="391"/>
      <c r="AW31" s="391"/>
      <c r="AX31" s="391"/>
      <c r="AY31" s="391"/>
      <c r="AZ31" s="391"/>
      <c r="BA31" s="391"/>
      <c r="BB31" s="391"/>
      <c r="BC31" s="391"/>
      <c r="BD31" s="391"/>
      <c r="BE31" s="391"/>
      <c r="BF31" s="391"/>
      <c r="BG31" s="391"/>
      <c r="BH31" s="391"/>
      <c r="BI31" s="391"/>
      <c r="BJ31" s="391"/>
      <c r="BK31" s="391"/>
      <c r="BL31" s="391"/>
      <c r="BM31" s="391"/>
      <c r="BN31" s="391"/>
      <c r="BO31" s="391"/>
      <c r="BP31" s="391"/>
    </row>
    <row r="32" spans="1:68" s="485" customFormat="1" ht="12.75" customHeight="1" thickBot="1">
      <c r="A32" s="376" t="s">
        <v>140</v>
      </c>
      <c r="B32" s="377"/>
      <c r="C32" s="378">
        <f t="shared" ref="C32:AF32" si="12">C31/revenue</f>
        <v>0.22000000000000003</v>
      </c>
      <c r="D32" s="378">
        <f t="shared" si="12"/>
        <v>0.22000000000000006</v>
      </c>
      <c r="E32" s="378">
        <f t="shared" si="12"/>
        <v>0.22000000000000006</v>
      </c>
      <c r="F32" s="408">
        <f t="shared" si="12"/>
        <v>0.21999999999999992</v>
      </c>
      <c r="G32" s="379">
        <f t="shared" si="12"/>
        <v>0.21999999999999995</v>
      </c>
      <c r="H32" s="380">
        <f t="shared" si="12"/>
        <v>0.26999999999999991</v>
      </c>
      <c r="I32" s="378">
        <f t="shared" si="12"/>
        <v>0.26999999999999991</v>
      </c>
      <c r="J32" s="378">
        <f t="shared" si="12"/>
        <v>0.26999999999999991</v>
      </c>
      <c r="K32" s="378">
        <f t="shared" si="12"/>
        <v>0.26999999999999985</v>
      </c>
      <c r="L32" s="379">
        <f t="shared" si="12"/>
        <v>0.27000000000000007</v>
      </c>
      <c r="M32" s="378">
        <f t="shared" si="12"/>
        <v>0.32000000000000006</v>
      </c>
      <c r="N32" s="378">
        <f t="shared" si="12"/>
        <v>0.3199999999999999</v>
      </c>
      <c r="O32" s="378">
        <f t="shared" si="12"/>
        <v>0.32000000000000006</v>
      </c>
      <c r="P32" s="378">
        <f t="shared" si="12"/>
        <v>0.31999999999999995</v>
      </c>
      <c r="Q32" s="379">
        <f t="shared" si="12"/>
        <v>0.32000000000000012</v>
      </c>
      <c r="R32" s="378">
        <f t="shared" si="12"/>
        <v>0.37000000000000011</v>
      </c>
      <c r="S32" s="378">
        <f t="shared" si="12"/>
        <v>0.37</v>
      </c>
      <c r="T32" s="378">
        <f t="shared" si="12"/>
        <v>0.37</v>
      </c>
      <c r="U32" s="378">
        <f t="shared" si="12"/>
        <v>0.37000000000000005</v>
      </c>
      <c r="V32" s="379">
        <f t="shared" si="12"/>
        <v>0.37000000000000005</v>
      </c>
      <c r="W32" s="378">
        <f t="shared" si="12"/>
        <v>0.42</v>
      </c>
      <c r="X32" s="378">
        <f t="shared" si="12"/>
        <v>0.4200000000000001</v>
      </c>
      <c r="Y32" s="378">
        <f t="shared" si="12"/>
        <v>0.41999999999999993</v>
      </c>
      <c r="Z32" s="378">
        <f t="shared" si="12"/>
        <v>0.42000000000000004</v>
      </c>
      <c r="AA32" s="379">
        <f t="shared" si="12"/>
        <v>0.41999999999999993</v>
      </c>
      <c r="AB32" s="378">
        <f t="shared" si="12"/>
        <v>0.47</v>
      </c>
      <c r="AC32" s="378">
        <f t="shared" si="12"/>
        <v>0.47</v>
      </c>
      <c r="AD32" s="378">
        <f t="shared" si="12"/>
        <v>0.47</v>
      </c>
      <c r="AE32" s="378">
        <f t="shared" si="12"/>
        <v>0.47</v>
      </c>
      <c r="AF32" s="379">
        <f t="shared" si="12"/>
        <v>0.47000000000000003</v>
      </c>
      <c r="AG32" s="379">
        <f>AG31/revenue</f>
        <v>0.52</v>
      </c>
      <c r="AH32" s="379">
        <f>AH31/revenue</f>
        <v>0.56999999999999995</v>
      </c>
      <c r="AI32" s="379">
        <f>AI31/revenue</f>
        <v>0.62</v>
      </c>
      <c r="AJ32" s="379">
        <f>AJ31/revenue</f>
        <v>0.67</v>
      </c>
      <c r="AK32" s="381"/>
      <c r="AL32" s="381"/>
      <c r="AM32" s="381"/>
      <c r="AN32" s="381"/>
      <c r="AO32" s="381"/>
      <c r="AP32" s="381"/>
      <c r="AQ32" s="381"/>
      <c r="AR32" s="381"/>
      <c r="AS32" s="381"/>
      <c r="AT32" s="381"/>
      <c r="AU32" s="381"/>
      <c r="AV32" s="381"/>
      <c r="AW32" s="381"/>
      <c r="AX32" s="381"/>
      <c r="AY32" s="381"/>
      <c r="AZ32" s="381"/>
      <c r="BA32" s="381"/>
      <c r="BB32" s="381"/>
      <c r="BC32" s="381"/>
      <c r="BD32" s="381"/>
      <c r="BE32" s="381"/>
      <c r="BF32" s="381"/>
      <c r="BG32" s="381"/>
      <c r="BH32" s="381"/>
      <c r="BI32" s="381"/>
      <c r="BJ32" s="381"/>
      <c r="BK32" s="381"/>
      <c r="BL32" s="381"/>
      <c r="BM32" s="381"/>
      <c r="BN32" s="381"/>
      <c r="BO32" s="381"/>
      <c r="BP32" s="381"/>
    </row>
    <row r="33" spans="1:68" s="486" customFormat="1" ht="12.75" customHeight="1" thickBot="1">
      <c r="A33" s="384" t="s">
        <v>151</v>
      </c>
      <c r="B33" s="385"/>
      <c r="C33" s="386">
        <v>1</v>
      </c>
      <c r="D33" s="386">
        <v>1</v>
      </c>
      <c r="E33" s="386">
        <v>1</v>
      </c>
      <c r="F33" s="386">
        <v>1</v>
      </c>
      <c r="G33" s="436">
        <f>SUM(C33:F33)</f>
        <v>4</v>
      </c>
      <c r="H33" s="386">
        <v>1</v>
      </c>
      <c r="I33" s="386">
        <v>1</v>
      </c>
      <c r="J33" s="386">
        <v>1</v>
      </c>
      <c r="K33" s="386">
        <v>1</v>
      </c>
      <c r="L33" s="436">
        <f>SUM(H33:K33)</f>
        <v>4</v>
      </c>
      <c r="M33" s="386">
        <v>1</v>
      </c>
      <c r="N33" s="386">
        <v>1</v>
      </c>
      <c r="O33" s="386">
        <v>1</v>
      </c>
      <c r="P33" s="386">
        <v>1</v>
      </c>
      <c r="Q33" s="436">
        <f>SUM(M33:P33)</f>
        <v>4</v>
      </c>
      <c r="R33" s="386">
        <v>1</v>
      </c>
      <c r="S33" s="386">
        <v>1</v>
      </c>
      <c r="T33" s="386">
        <v>1</v>
      </c>
      <c r="U33" s="386">
        <v>1</v>
      </c>
      <c r="V33" s="387">
        <f>SUM(R33:U33)</f>
        <v>4</v>
      </c>
      <c r="W33" s="386">
        <v>1</v>
      </c>
      <c r="X33" s="386">
        <v>1</v>
      </c>
      <c r="Y33" s="386">
        <v>1</v>
      </c>
      <c r="Z33" s="386">
        <v>1</v>
      </c>
      <c r="AA33" s="387">
        <f>SUM(W33:Z33)</f>
        <v>4</v>
      </c>
      <c r="AB33" s="410">
        <v>1</v>
      </c>
      <c r="AC33" s="411">
        <v>1</v>
      </c>
      <c r="AD33" s="411">
        <v>1</v>
      </c>
      <c r="AE33" s="412">
        <v>1</v>
      </c>
      <c r="AF33" s="387">
        <f>SUM(AB33:AE33)</f>
        <v>4</v>
      </c>
      <c r="AG33" s="412">
        <v>4</v>
      </c>
      <c r="AH33" s="412">
        <v>4</v>
      </c>
      <c r="AI33" s="412">
        <v>4</v>
      </c>
      <c r="AJ33" s="412">
        <v>4</v>
      </c>
      <c r="AK33" s="391"/>
      <c r="AL33" s="391"/>
      <c r="AM33" s="391"/>
      <c r="AN33" s="391"/>
      <c r="AO33" s="391"/>
      <c r="AP33" s="391"/>
      <c r="AQ33" s="391"/>
      <c r="AR33" s="391"/>
      <c r="AS33" s="391"/>
      <c r="AT33" s="391"/>
      <c r="AU33" s="391"/>
      <c r="AV33" s="391"/>
      <c r="AW33" s="391"/>
      <c r="AX33" s="391"/>
      <c r="AY33" s="391"/>
      <c r="AZ33" s="391"/>
      <c r="BA33" s="391"/>
      <c r="BB33" s="391"/>
      <c r="BC33" s="391"/>
      <c r="BD33" s="391"/>
      <c r="BE33" s="391"/>
      <c r="BF33" s="391"/>
      <c r="BG33" s="391"/>
      <c r="BH33" s="391"/>
      <c r="BI33" s="391"/>
      <c r="BJ33" s="391"/>
      <c r="BK33" s="391"/>
      <c r="BL33" s="391"/>
      <c r="BM33" s="391"/>
      <c r="BN33" s="391"/>
      <c r="BO33" s="391"/>
      <c r="BP33" s="391"/>
    </row>
    <row r="34" spans="1:68" s="485" customFormat="1" ht="12.75" customHeight="1">
      <c r="A34" s="376" t="s">
        <v>140</v>
      </c>
      <c r="B34" s="377"/>
      <c r="C34" s="378">
        <f t="shared" ref="C34:AA34" si="13">C33/revenue</f>
        <v>0.22222222222222221</v>
      </c>
      <c r="D34" s="378">
        <f t="shared" si="13"/>
        <v>0.14285714285714285</v>
      </c>
      <c r="E34" s="378">
        <f>E33/revenue</f>
        <v>4.6511627906976744E-2</v>
      </c>
      <c r="F34" s="408">
        <f t="shared" si="13"/>
        <v>3.125E-2</v>
      </c>
      <c r="G34" s="379">
        <f t="shared" si="13"/>
        <v>6.1538461538461542E-2</v>
      </c>
      <c r="H34" s="380">
        <f t="shared" si="13"/>
        <v>0.1020408163265306</v>
      </c>
      <c r="I34" s="378">
        <f t="shared" si="13"/>
        <v>6.5789473684210523E-2</v>
      </c>
      <c r="J34" s="378">
        <f t="shared" si="13"/>
        <v>2.1276595744680851E-2</v>
      </c>
      <c r="K34" s="378">
        <f t="shared" si="13"/>
        <v>1.4285714285714285E-2</v>
      </c>
      <c r="L34" s="379">
        <f t="shared" si="13"/>
        <v>2.8169014084507043E-2</v>
      </c>
      <c r="M34" s="378">
        <f t="shared" si="13"/>
        <v>4.8947626040137047E-2</v>
      </c>
      <c r="N34" s="378">
        <f t="shared" si="13"/>
        <v>3.1625553447185324E-2</v>
      </c>
      <c r="O34" s="378">
        <f t="shared" si="13"/>
        <v>1.0178117048346057E-2</v>
      </c>
      <c r="P34" s="378">
        <f t="shared" si="13"/>
        <v>6.8306010928961746E-3</v>
      </c>
      <c r="Q34" s="379">
        <f t="shared" si="13"/>
        <v>1.3481631277384561E-2</v>
      </c>
      <c r="R34" s="378">
        <f t="shared" si="13"/>
        <v>2.4591171769334806E-2</v>
      </c>
      <c r="S34" s="378">
        <f t="shared" si="13"/>
        <v>1.5910898965791568E-2</v>
      </c>
      <c r="T34" s="378">
        <f t="shared" si="13"/>
        <v>5.1042543960390981E-3</v>
      </c>
      <c r="U34" s="378">
        <f t="shared" si="13"/>
        <v>3.4244229847270736E-3</v>
      </c>
      <c r="V34" s="379">
        <f t="shared" si="13"/>
        <v>6.7630399864739192E-3</v>
      </c>
      <c r="W34" s="378">
        <f t="shared" si="13"/>
        <v>1.2973828544368869E-2</v>
      </c>
      <c r="X34" s="378">
        <f t="shared" si="13"/>
        <v>8.4002200857662464E-3</v>
      </c>
      <c r="Y34" s="378">
        <f t="shared" si="13"/>
        <v>2.6904665336230965E-3</v>
      </c>
      <c r="Z34" s="378">
        <f t="shared" si="13"/>
        <v>1.8047381595641197E-3</v>
      </c>
      <c r="AA34" s="379">
        <f t="shared" si="13"/>
        <v>3.565372213717324E-3</v>
      </c>
      <c r="AB34" s="378">
        <f>AB33/AB$8</f>
        <v>7.2076825246493708E-3</v>
      </c>
      <c r="AC34" s="378">
        <f>AC33/AC$8</f>
        <v>4.6667889365368037E-3</v>
      </c>
      <c r="AD34" s="378">
        <f>AD33/AD$8</f>
        <v>1.494703629790609E-3</v>
      </c>
      <c r="AE34" s="378">
        <f>AE33/AE$8</f>
        <v>1.0026323108689554E-3</v>
      </c>
      <c r="AF34" s="393">
        <f>AF33/AF$8</f>
        <v>1.9807623409540689E-3</v>
      </c>
      <c r="AG34" s="379">
        <f>AG33/revenue</f>
        <v>1.163064398170619E-3</v>
      </c>
      <c r="AH34" s="379">
        <f>AH33/revenue</f>
        <v>7.240742087745042E-4</v>
      </c>
      <c r="AI34" s="379">
        <f>AI33/revenue</f>
        <v>4.7953004706709169E-4</v>
      </c>
      <c r="AJ34" s="379">
        <f>AJ33/revenue</f>
        <v>3.3900531007976381E-4</v>
      </c>
      <c r="AK34" s="381"/>
      <c r="AL34" s="381"/>
      <c r="AM34" s="381"/>
      <c r="AN34" s="381"/>
      <c r="AO34" s="381"/>
      <c r="AP34" s="381"/>
      <c r="AQ34" s="381"/>
      <c r="AR34" s="381"/>
      <c r="AS34" s="381"/>
      <c r="AT34" s="381"/>
      <c r="AU34" s="381"/>
      <c r="AV34" s="381"/>
      <c r="AW34" s="381"/>
      <c r="AX34" s="381"/>
      <c r="AY34" s="381"/>
      <c r="AZ34" s="381"/>
      <c r="BA34" s="381"/>
      <c r="BB34" s="381"/>
      <c r="BC34" s="381"/>
      <c r="BD34" s="381"/>
      <c r="BE34" s="381"/>
      <c r="BF34" s="381"/>
      <c r="BG34" s="381"/>
      <c r="BH34" s="381"/>
      <c r="BI34" s="381"/>
      <c r="BJ34" s="381"/>
      <c r="BK34" s="381"/>
      <c r="BL34" s="381"/>
      <c r="BM34" s="381"/>
      <c r="BN34" s="381"/>
      <c r="BO34" s="381"/>
      <c r="BP34" s="381"/>
    </row>
    <row r="35" spans="1:68" s="489" customFormat="1" ht="12.75" customHeight="1" thickBot="1">
      <c r="A35" s="437" t="s">
        <v>152</v>
      </c>
      <c r="B35" s="438"/>
      <c r="C35" s="439">
        <f t="shared" ref="C35:AJ35" si="14">C29+C33</f>
        <v>1.7650000000000001</v>
      </c>
      <c r="D35" s="439">
        <f t="shared" si="14"/>
        <v>2.1900000000000004</v>
      </c>
      <c r="E35" s="439">
        <f t="shared" si="14"/>
        <v>4.6550000000000011</v>
      </c>
      <c r="F35" s="440">
        <f t="shared" si="14"/>
        <v>6.4399999999999977</v>
      </c>
      <c r="G35" s="441">
        <f t="shared" si="14"/>
        <v>15.049999999999997</v>
      </c>
      <c r="H35" s="442">
        <f t="shared" si="14"/>
        <v>3.1559999999999988</v>
      </c>
      <c r="I35" s="439">
        <f t="shared" si="14"/>
        <v>4.3439999999999994</v>
      </c>
      <c r="J35" s="439">
        <f t="shared" si="14"/>
        <v>11.339999999999996</v>
      </c>
      <c r="K35" s="439">
        <f t="shared" si="14"/>
        <v>16.399999999999991</v>
      </c>
      <c r="L35" s="443">
        <f t="shared" si="14"/>
        <v>35.240000000000009</v>
      </c>
      <c r="M35" s="439">
        <f t="shared" si="14"/>
        <v>6.5161000000000016</v>
      </c>
      <c r="N35" s="439">
        <f t="shared" si="14"/>
        <v>9.5373999999999981</v>
      </c>
      <c r="O35" s="439">
        <f t="shared" si="14"/>
        <v>27.527500000000003</v>
      </c>
      <c r="P35" s="439">
        <f t="shared" si="14"/>
        <v>40.527999999999992</v>
      </c>
      <c r="Q35" s="441">
        <f t="shared" si="14"/>
        <v>84.109000000000037</v>
      </c>
      <c r="R35" s="439">
        <f t="shared" si="14"/>
        <v>14.012800000000006</v>
      </c>
      <c r="S35" s="439">
        <f t="shared" si="14"/>
        <v>21.112000000000002</v>
      </c>
      <c r="T35" s="439">
        <f t="shared" si="14"/>
        <v>63.692800000000005</v>
      </c>
      <c r="U35" s="439">
        <f t="shared" si="14"/>
        <v>94.446400000000011</v>
      </c>
      <c r="V35" s="441">
        <f t="shared" si="14"/>
        <v>193.26400000000007</v>
      </c>
      <c r="W35" s="439">
        <f t="shared" si="14"/>
        <v>29.518952500000005</v>
      </c>
      <c r="X35" s="439">
        <f t="shared" si="14"/>
        <v>45.046465000000012</v>
      </c>
      <c r="Y35" s="439">
        <f t="shared" si="14"/>
        <v>138.52261749999997</v>
      </c>
      <c r="Z35" s="439">
        <f t="shared" si="14"/>
        <v>206.01589000000001</v>
      </c>
      <c r="AA35" s="441">
        <f t="shared" si="14"/>
        <v>419.10392499999989</v>
      </c>
      <c r="AB35" s="439">
        <f t="shared" si="14"/>
        <v>59.271157000000017</v>
      </c>
      <c r="AC35" s="439">
        <f t="shared" si="14"/>
        <v>90.997641999999999</v>
      </c>
      <c r="AD35" s="439">
        <f t="shared" si="14"/>
        <v>281.99215900000002</v>
      </c>
      <c r="AE35" s="439">
        <f t="shared" si="14"/>
        <v>419.89733199999989</v>
      </c>
      <c r="AF35" s="441">
        <f t="shared" si="14"/>
        <v>852.15829000000008</v>
      </c>
      <c r="AG35" s="441">
        <f t="shared" si="14"/>
        <v>1620.4195232499999</v>
      </c>
      <c r="AH35" s="441">
        <f t="shared" si="14"/>
        <v>2876.6337366999996</v>
      </c>
      <c r="AI35" s="441">
        <f t="shared" si="14"/>
        <v>4758.6551335937502</v>
      </c>
      <c r="AJ35" s="441">
        <f t="shared" si="14"/>
        <v>7319.5196283400001</v>
      </c>
      <c r="AK35" s="444"/>
      <c r="AL35" s="444"/>
      <c r="AM35" s="444"/>
      <c r="AN35" s="444"/>
      <c r="AO35" s="444"/>
      <c r="AP35" s="444"/>
      <c r="AQ35" s="444"/>
      <c r="AR35" s="444"/>
      <c r="AS35" s="444"/>
      <c r="AT35" s="444"/>
      <c r="AU35" s="444"/>
      <c r="AV35" s="444"/>
      <c r="AW35" s="444"/>
      <c r="AX35" s="444"/>
      <c r="AY35" s="444"/>
      <c r="AZ35" s="444"/>
      <c r="BA35" s="444"/>
      <c r="BB35" s="444"/>
      <c r="BC35" s="444"/>
      <c r="BD35" s="444"/>
      <c r="BE35" s="444"/>
      <c r="BF35" s="444"/>
      <c r="BG35" s="444"/>
      <c r="BH35" s="444"/>
      <c r="BI35" s="444"/>
      <c r="BJ35" s="444"/>
      <c r="BK35" s="444"/>
      <c r="BL35" s="444"/>
      <c r="BM35" s="444"/>
      <c r="BN35" s="444"/>
      <c r="BO35" s="444"/>
      <c r="BP35" s="444"/>
    </row>
    <row r="36" spans="1:68" s="485" customFormat="1" ht="12.75" customHeight="1" thickBot="1">
      <c r="A36" s="376" t="s">
        <v>140</v>
      </c>
      <c r="B36" s="377"/>
      <c r="C36" s="378">
        <f t="shared" ref="C36:AJ36" si="15">C35/revenue</f>
        <v>0.39222222222222225</v>
      </c>
      <c r="D36" s="378">
        <f t="shared" si="15"/>
        <v>0.31285714285714289</v>
      </c>
      <c r="E36" s="378">
        <f>E35/revenue</f>
        <v>0.21651162790697678</v>
      </c>
      <c r="F36" s="408">
        <f t="shared" si="15"/>
        <v>0.20124999999999993</v>
      </c>
      <c r="G36" s="379">
        <f t="shared" si="15"/>
        <v>0.2315384615384615</v>
      </c>
      <c r="H36" s="380">
        <f t="shared" si="15"/>
        <v>0.32204081632653048</v>
      </c>
      <c r="I36" s="378">
        <f t="shared" si="15"/>
        <v>0.28578947368421048</v>
      </c>
      <c r="J36" s="378">
        <f t="shared" si="15"/>
        <v>0.24127659574468077</v>
      </c>
      <c r="K36" s="378">
        <f t="shared" si="15"/>
        <v>0.23428571428571415</v>
      </c>
      <c r="L36" s="379">
        <f t="shared" si="15"/>
        <v>0.24816901408450712</v>
      </c>
      <c r="M36" s="378">
        <f t="shared" si="15"/>
        <v>0.3189476260401371</v>
      </c>
      <c r="N36" s="378">
        <f t="shared" si="15"/>
        <v>0.30162555344718528</v>
      </c>
      <c r="O36" s="378">
        <f t="shared" si="15"/>
        <v>0.28017811704834611</v>
      </c>
      <c r="P36" s="378">
        <f t="shared" si="15"/>
        <v>0.27683060109289609</v>
      </c>
      <c r="Q36" s="379">
        <f t="shared" si="15"/>
        <v>0.28348163127738463</v>
      </c>
      <c r="R36" s="378">
        <f t="shared" si="15"/>
        <v>0.3445911717693349</v>
      </c>
      <c r="S36" s="378">
        <f t="shared" si="15"/>
        <v>0.33591089896579157</v>
      </c>
      <c r="T36" s="378">
        <f t="shared" si="15"/>
        <v>0.32510425439603907</v>
      </c>
      <c r="U36" s="378">
        <f t="shared" si="15"/>
        <v>0.32342442298472712</v>
      </c>
      <c r="V36" s="379">
        <f t="shared" si="15"/>
        <v>0.32676303998647399</v>
      </c>
      <c r="W36" s="378">
        <f t="shared" si="15"/>
        <v>0.3829738285443689</v>
      </c>
      <c r="X36" s="378">
        <f t="shared" si="15"/>
        <v>0.37840022008576635</v>
      </c>
      <c r="Y36" s="378">
        <f t="shared" si="15"/>
        <v>0.37269046653362303</v>
      </c>
      <c r="Z36" s="378">
        <f t="shared" si="15"/>
        <v>0.37180473815956416</v>
      </c>
      <c r="AA36" s="379">
        <f t="shared" si="15"/>
        <v>0.37356537221371727</v>
      </c>
      <c r="AB36" s="378">
        <f t="shared" si="15"/>
        <v>0.42720768252464936</v>
      </c>
      <c r="AC36" s="378">
        <f t="shared" si="15"/>
        <v>0.42466678893653681</v>
      </c>
      <c r="AD36" s="378">
        <f t="shared" si="15"/>
        <v>0.42149470362979058</v>
      </c>
      <c r="AE36" s="378">
        <f t="shared" si="15"/>
        <v>0.42100263231086887</v>
      </c>
      <c r="AF36" s="379">
        <f t="shared" si="15"/>
        <v>0.42198076234095411</v>
      </c>
      <c r="AG36" s="379">
        <f t="shared" si="15"/>
        <v>0.47116306439817063</v>
      </c>
      <c r="AH36" s="379">
        <f t="shared" si="15"/>
        <v>0.52072407420877442</v>
      </c>
      <c r="AI36" s="379">
        <f t="shared" si="15"/>
        <v>0.57047953004706708</v>
      </c>
      <c r="AJ36" s="379">
        <f t="shared" si="15"/>
        <v>0.62033900531007979</v>
      </c>
      <c r="AK36" s="381"/>
      <c r="AL36" s="381"/>
      <c r="AM36" s="381"/>
      <c r="AN36" s="381"/>
      <c r="AO36" s="381"/>
      <c r="AP36" s="381"/>
      <c r="AQ36" s="381"/>
      <c r="AR36" s="381"/>
      <c r="AS36" s="381"/>
      <c r="AT36" s="381"/>
      <c r="AU36" s="381"/>
      <c r="AV36" s="381"/>
      <c r="AW36" s="381"/>
      <c r="AX36" s="381"/>
      <c r="AY36" s="381"/>
      <c r="AZ36" s="381"/>
      <c r="BA36" s="381"/>
      <c r="BB36" s="381"/>
      <c r="BC36" s="381"/>
      <c r="BD36" s="381"/>
      <c r="BE36" s="381"/>
      <c r="BF36" s="381"/>
      <c r="BG36" s="381"/>
      <c r="BH36" s="381"/>
      <c r="BI36" s="381"/>
      <c r="BJ36" s="381"/>
      <c r="BK36" s="381"/>
      <c r="BL36" s="381"/>
      <c r="BM36" s="381"/>
      <c r="BN36" s="381"/>
      <c r="BO36" s="381"/>
      <c r="BP36" s="381"/>
    </row>
    <row r="37" spans="1:68" s="486" customFormat="1" ht="12.75" customHeight="1" thickBot="1">
      <c r="A37" s="384" t="s">
        <v>153</v>
      </c>
      <c r="B37" s="385"/>
      <c r="C37" s="386">
        <v>0.52949999999999997</v>
      </c>
      <c r="D37" s="386">
        <v>0.65700000000000014</v>
      </c>
      <c r="E37" s="386">
        <v>1.3965000000000003</v>
      </c>
      <c r="F37" s="386">
        <v>1.9319999999999993</v>
      </c>
      <c r="G37" s="387">
        <v>4.5149999999999988</v>
      </c>
      <c r="H37" s="386">
        <v>0.94679999999999964</v>
      </c>
      <c r="I37" s="386">
        <v>1.3031999999999997</v>
      </c>
      <c r="J37" s="386">
        <v>3.4019999999999988</v>
      </c>
      <c r="K37" s="386">
        <v>4.9199999999999973</v>
      </c>
      <c r="L37" s="387">
        <v>10.572000000000003</v>
      </c>
      <c r="M37" s="386">
        <v>1.9548300000000003</v>
      </c>
      <c r="N37" s="386">
        <v>2.8612199999999994</v>
      </c>
      <c r="O37" s="386">
        <v>8.2582500000000003</v>
      </c>
      <c r="P37" s="386">
        <v>12.158399999999997</v>
      </c>
      <c r="Q37" s="387">
        <v>25.232700000000012</v>
      </c>
      <c r="R37" s="386">
        <v>4.2038400000000014</v>
      </c>
      <c r="S37" s="386">
        <v>6.3336000000000006</v>
      </c>
      <c r="T37" s="386">
        <v>19.107839999999999</v>
      </c>
      <c r="U37" s="386">
        <v>28.333920000000003</v>
      </c>
      <c r="V37" s="387">
        <v>57.97920000000002</v>
      </c>
      <c r="W37" s="410">
        <v>8.3932162500000018</v>
      </c>
      <c r="X37" s="411">
        <v>12.799672500000002</v>
      </c>
      <c r="Y37" s="411">
        <v>39.326688749999995</v>
      </c>
      <c r="Z37" s="412">
        <v>58.480184999999992</v>
      </c>
      <c r="AA37" s="387">
        <f>SUM(W37:Z37)</f>
        <v>118.99976249999999</v>
      </c>
      <c r="AB37" s="389">
        <f>AB38*AB35</f>
        <v>17.781347100000005</v>
      </c>
      <c r="AC37" s="389">
        <f t="shared" ref="AC37:AE37" si="16">AC38*AC35</f>
        <v>27.299292599999998</v>
      </c>
      <c r="AD37" s="389">
        <f t="shared" si="16"/>
        <v>84.597647699999996</v>
      </c>
      <c r="AE37" s="389">
        <f t="shared" si="16"/>
        <v>125.96919959999997</v>
      </c>
      <c r="AF37" s="387">
        <f>SUM(AB37:AE37)</f>
        <v>255.64748699999996</v>
      </c>
      <c r="AG37" s="387">
        <f>AG35*AG38</f>
        <v>486.12585697499992</v>
      </c>
      <c r="AH37" s="387">
        <f>AH35*AH38</f>
        <v>862.99012100999983</v>
      </c>
      <c r="AI37" s="387">
        <f>AI35*AI38</f>
        <v>1427.5965400781249</v>
      </c>
      <c r="AJ37" s="387">
        <f>AJ35*AJ38</f>
        <v>2195.8558885019997</v>
      </c>
      <c r="AK37" s="391"/>
      <c r="AL37" s="391"/>
      <c r="AM37" s="391"/>
      <c r="AN37" s="391"/>
      <c r="AO37" s="391"/>
      <c r="AP37" s="391"/>
      <c r="AQ37" s="391"/>
      <c r="AR37" s="391"/>
      <c r="AS37" s="391"/>
      <c r="AT37" s="391"/>
      <c r="AU37" s="391"/>
      <c r="AV37" s="391"/>
      <c r="AW37" s="391"/>
      <c r="AX37" s="391"/>
      <c r="AY37" s="391"/>
      <c r="AZ37" s="391"/>
      <c r="BA37" s="391"/>
      <c r="BB37" s="391"/>
      <c r="BC37" s="391"/>
      <c r="BD37" s="391"/>
      <c r="BE37" s="391"/>
      <c r="BF37" s="391"/>
      <c r="BG37" s="391"/>
      <c r="BH37" s="391"/>
      <c r="BI37" s="391"/>
      <c r="BJ37" s="391"/>
      <c r="BK37" s="391"/>
      <c r="BL37" s="391"/>
      <c r="BM37" s="391"/>
      <c r="BN37" s="391"/>
      <c r="BO37" s="391"/>
      <c r="BP37" s="391"/>
    </row>
    <row r="38" spans="1:68" s="485" customFormat="1" ht="12.75" customHeight="1" thickBot="1">
      <c r="A38" s="376" t="s">
        <v>154</v>
      </c>
      <c r="B38" s="445"/>
      <c r="C38" s="378">
        <f>C37/C35</f>
        <v>0.3</v>
      </c>
      <c r="D38" s="378">
        <f>D37/D35</f>
        <v>0.3</v>
      </c>
      <c r="E38" s="378">
        <f>E37/E35</f>
        <v>0.3</v>
      </c>
      <c r="F38" s="378">
        <f>F37/F35</f>
        <v>0.3</v>
      </c>
      <c r="G38" s="393">
        <f>G37/G35</f>
        <v>0.3</v>
      </c>
      <c r="H38" s="380">
        <f t="shared" ref="H38:AA38" si="17">H37/H35</f>
        <v>0.3</v>
      </c>
      <c r="I38" s="446">
        <f t="shared" si="17"/>
        <v>0.3</v>
      </c>
      <c r="J38" s="446">
        <f t="shared" si="17"/>
        <v>0.3</v>
      </c>
      <c r="K38" s="446">
        <f t="shared" si="17"/>
        <v>0.3</v>
      </c>
      <c r="L38" s="393">
        <f>L37/L35</f>
        <v>0.3</v>
      </c>
      <c r="M38" s="446">
        <f t="shared" si="17"/>
        <v>0.3</v>
      </c>
      <c r="N38" s="446">
        <f t="shared" si="17"/>
        <v>0.3</v>
      </c>
      <c r="O38" s="446">
        <f t="shared" si="17"/>
        <v>0.3</v>
      </c>
      <c r="P38" s="446">
        <f t="shared" si="17"/>
        <v>0.3</v>
      </c>
      <c r="Q38" s="393">
        <f t="shared" si="17"/>
        <v>0.3</v>
      </c>
      <c r="R38" s="447">
        <f t="shared" si="17"/>
        <v>0.3</v>
      </c>
      <c r="S38" s="448">
        <f t="shared" si="17"/>
        <v>0.3</v>
      </c>
      <c r="T38" s="448">
        <f t="shared" si="17"/>
        <v>0.3</v>
      </c>
      <c r="U38" s="449">
        <f t="shared" si="17"/>
        <v>0.3</v>
      </c>
      <c r="V38" s="393">
        <f t="shared" si="17"/>
        <v>0.3</v>
      </c>
      <c r="W38" s="446">
        <f t="shared" si="17"/>
        <v>0.2843331330947465</v>
      </c>
      <c r="X38" s="446">
        <f t="shared" si="17"/>
        <v>0.28414377243586147</v>
      </c>
      <c r="Y38" s="446">
        <f t="shared" si="17"/>
        <v>0.28390084926023007</v>
      </c>
      <c r="Z38" s="446">
        <f t="shared" si="17"/>
        <v>0.28386249720834633</v>
      </c>
      <c r="AA38" s="393">
        <f t="shared" si="17"/>
        <v>0.28393855414262709</v>
      </c>
      <c r="AB38" s="397">
        <v>0.3</v>
      </c>
      <c r="AC38" s="398">
        <v>0.3</v>
      </c>
      <c r="AD38" s="398">
        <v>0.3</v>
      </c>
      <c r="AE38" s="399">
        <v>0.3</v>
      </c>
      <c r="AF38" s="393">
        <f>AF37/AF35</f>
        <v>0.29999999999999993</v>
      </c>
      <c r="AG38" s="400">
        <v>0.3</v>
      </c>
      <c r="AH38" s="400">
        <v>0.3</v>
      </c>
      <c r="AI38" s="400">
        <v>0.3</v>
      </c>
      <c r="AJ38" s="400">
        <v>0.3</v>
      </c>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row>
    <row r="39" spans="1:68" s="485" customFormat="1" ht="2" customHeight="1">
      <c r="A39" s="376"/>
      <c r="B39" s="445"/>
      <c r="C39" s="378"/>
      <c r="D39" s="378"/>
      <c r="E39" s="378"/>
      <c r="F39" s="378"/>
      <c r="G39" s="393"/>
      <c r="H39" s="380"/>
      <c r="I39" s="446"/>
      <c r="J39" s="446"/>
      <c r="K39" s="446"/>
      <c r="L39" s="393"/>
      <c r="M39" s="446"/>
      <c r="N39" s="446"/>
      <c r="O39" s="446"/>
      <c r="P39" s="446"/>
      <c r="Q39" s="393"/>
      <c r="R39" s="446"/>
      <c r="S39" s="446"/>
      <c r="T39" s="446"/>
      <c r="U39" s="446"/>
      <c r="V39" s="393"/>
      <c r="W39" s="446"/>
      <c r="X39" s="446"/>
      <c r="Y39" s="446"/>
      <c r="Z39" s="446"/>
      <c r="AA39" s="393"/>
      <c r="AB39" s="417"/>
      <c r="AC39" s="417"/>
      <c r="AD39" s="417"/>
      <c r="AE39" s="417"/>
      <c r="AF39" s="393"/>
      <c r="AG39" s="418"/>
      <c r="AH39" s="418"/>
      <c r="AI39" s="418"/>
      <c r="AJ39" s="418"/>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row>
    <row r="40" spans="1:68" s="490" customFormat="1" ht="22" customHeight="1">
      <c r="A40" s="450" t="s">
        <v>155</v>
      </c>
      <c r="B40" s="451"/>
      <c r="C40" s="452">
        <f t="shared" ref="C40:AJ40" si="18">C35-C37</f>
        <v>1.2355</v>
      </c>
      <c r="D40" s="452">
        <f t="shared" si="18"/>
        <v>1.5330000000000004</v>
      </c>
      <c r="E40" s="452">
        <f>E35-E37</f>
        <v>3.2585000000000006</v>
      </c>
      <c r="F40" s="452">
        <f>F35-F37</f>
        <v>4.5079999999999982</v>
      </c>
      <c r="G40" s="453">
        <f t="shared" si="18"/>
        <v>10.534999999999998</v>
      </c>
      <c r="H40" s="452">
        <f t="shared" si="18"/>
        <v>2.2091999999999992</v>
      </c>
      <c r="I40" s="452">
        <f t="shared" si="18"/>
        <v>3.0407999999999999</v>
      </c>
      <c r="J40" s="452">
        <f t="shared" si="18"/>
        <v>7.9379999999999971</v>
      </c>
      <c r="K40" s="452">
        <f>K35-K37</f>
        <v>11.479999999999993</v>
      </c>
      <c r="L40" s="453">
        <f t="shared" si="18"/>
        <v>24.668000000000006</v>
      </c>
      <c r="M40" s="452">
        <f t="shared" si="18"/>
        <v>4.5612700000000013</v>
      </c>
      <c r="N40" s="452">
        <f t="shared" si="18"/>
        <v>6.6761799999999987</v>
      </c>
      <c r="O40" s="452">
        <f t="shared" si="18"/>
        <v>19.269250000000003</v>
      </c>
      <c r="P40" s="452">
        <f>P35-P37</f>
        <v>28.369599999999995</v>
      </c>
      <c r="Q40" s="453">
        <f t="shared" si="18"/>
        <v>58.876300000000029</v>
      </c>
      <c r="R40" s="452">
        <f t="shared" si="18"/>
        <v>9.8089600000000043</v>
      </c>
      <c r="S40" s="452">
        <f t="shared" si="18"/>
        <v>14.778400000000001</v>
      </c>
      <c r="T40" s="452">
        <f t="shared" si="18"/>
        <v>44.584960000000009</v>
      </c>
      <c r="U40" s="452">
        <f>U35-U37</f>
        <v>66.112480000000005</v>
      </c>
      <c r="V40" s="453">
        <f t="shared" si="18"/>
        <v>135.28480000000005</v>
      </c>
      <c r="W40" s="452">
        <f t="shared" si="18"/>
        <v>21.125736250000003</v>
      </c>
      <c r="X40" s="452">
        <f t="shared" si="18"/>
        <v>32.246792500000012</v>
      </c>
      <c r="Y40" s="452">
        <f t="shared" si="18"/>
        <v>99.195928749999979</v>
      </c>
      <c r="Z40" s="452">
        <f>Z35-Z37</f>
        <v>147.53570500000001</v>
      </c>
      <c r="AA40" s="453">
        <f>SUM(W40:Z40)</f>
        <v>300.10416250000003</v>
      </c>
      <c r="AB40" s="454">
        <f>AB35-AB37</f>
        <v>41.489809900000012</v>
      </c>
      <c r="AC40" s="454">
        <f>AC35-AC37</f>
        <v>63.698349399999998</v>
      </c>
      <c r="AD40" s="454">
        <f>AD35-AD37</f>
        <v>197.39451130000003</v>
      </c>
      <c r="AE40" s="454">
        <f>AE35-AE37</f>
        <v>293.92813239999992</v>
      </c>
      <c r="AF40" s="453">
        <f>AF35-AF37</f>
        <v>596.51080300000012</v>
      </c>
      <c r="AG40" s="453">
        <f t="shared" si="18"/>
        <v>1134.2936662749999</v>
      </c>
      <c r="AH40" s="453">
        <f t="shared" si="18"/>
        <v>2013.6436156899999</v>
      </c>
      <c r="AI40" s="453">
        <f t="shared" si="18"/>
        <v>3331.058593515625</v>
      </c>
      <c r="AJ40" s="453">
        <f t="shared" si="18"/>
        <v>5123.6637398380008</v>
      </c>
      <c r="AK40" s="455"/>
      <c r="AL40" s="455"/>
      <c r="AM40" s="455"/>
      <c r="AN40" s="455"/>
      <c r="AO40" s="455"/>
      <c r="AP40" s="455"/>
      <c r="AQ40" s="455"/>
      <c r="AR40" s="455"/>
      <c r="AS40" s="455"/>
      <c r="AT40" s="455"/>
      <c r="AU40" s="455"/>
      <c r="AV40" s="455"/>
      <c r="AW40" s="455"/>
      <c r="AX40" s="455"/>
      <c r="AY40" s="455"/>
      <c r="AZ40" s="455"/>
      <c r="BA40" s="455"/>
      <c r="BB40" s="455"/>
      <c r="BC40" s="455"/>
      <c r="BD40" s="455"/>
      <c r="BE40" s="455"/>
      <c r="BF40" s="455"/>
      <c r="BG40" s="455"/>
      <c r="BH40" s="455"/>
      <c r="BI40" s="455"/>
      <c r="BJ40" s="455"/>
      <c r="BK40" s="455"/>
      <c r="BL40" s="455"/>
      <c r="BM40" s="455"/>
      <c r="BN40" s="455"/>
      <c r="BO40" s="455"/>
      <c r="BP40" s="455"/>
    </row>
    <row r="41" spans="1:68" s="485" customFormat="1" ht="12.75" customHeight="1" thickBot="1">
      <c r="A41" s="424" t="s">
        <v>140</v>
      </c>
      <c r="B41" s="425"/>
      <c r="C41" s="378">
        <f t="shared" ref="C41:AJ41" si="19">C40/revenue</f>
        <v>0.27455555555555555</v>
      </c>
      <c r="D41" s="378">
        <f t="shared" si="19"/>
        <v>0.21900000000000006</v>
      </c>
      <c r="E41" s="378">
        <f>E40/revenue</f>
        <v>0.15155813953488376</v>
      </c>
      <c r="F41" s="408">
        <f t="shared" si="19"/>
        <v>0.14087499999999994</v>
      </c>
      <c r="G41" s="379">
        <f t="shared" si="19"/>
        <v>0.16207692307692306</v>
      </c>
      <c r="H41" s="380">
        <f t="shared" si="19"/>
        <v>0.22542857142857134</v>
      </c>
      <c r="I41" s="378">
        <f t="shared" si="19"/>
        <v>0.20005263157894734</v>
      </c>
      <c r="J41" s="378">
        <f t="shared" si="19"/>
        <v>0.16889361702127653</v>
      </c>
      <c r="K41" s="378">
        <f t="shared" si="19"/>
        <v>0.1639999999999999</v>
      </c>
      <c r="L41" s="379">
        <f t="shared" si="19"/>
        <v>0.17371830985915498</v>
      </c>
      <c r="M41" s="378">
        <f t="shared" si="19"/>
        <v>0.22326333822809596</v>
      </c>
      <c r="N41" s="378">
        <f t="shared" si="19"/>
        <v>0.21113788741302969</v>
      </c>
      <c r="O41" s="378">
        <f t="shared" si="19"/>
        <v>0.19612468193384228</v>
      </c>
      <c r="P41" s="378">
        <f t="shared" si="19"/>
        <v>0.19378142076502727</v>
      </c>
      <c r="Q41" s="379">
        <f t="shared" si="19"/>
        <v>0.19843714189416925</v>
      </c>
      <c r="R41" s="378">
        <f t="shared" si="19"/>
        <v>0.24121382023853444</v>
      </c>
      <c r="S41" s="378">
        <f t="shared" si="19"/>
        <v>0.23513762927605411</v>
      </c>
      <c r="T41" s="378">
        <f t="shared" si="19"/>
        <v>0.2275729780772274</v>
      </c>
      <c r="U41" s="378">
        <f t="shared" si="19"/>
        <v>0.22639709608930897</v>
      </c>
      <c r="V41" s="379">
        <f t="shared" si="19"/>
        <v>0.2287341279905318</v>
      </c>
      <c r="W41" s="378">
        <f t="shared" si="19"/>
        <v>0.2740816799810582</v>
      </c>
      <c r="X41" s="378">
        <f t="shared" si="19"/>
        <v>0.27088015406003646</v>
      </c>
      <c r="Y41" s="378">
        <f t="shared" si="19"/>
        <v>0.26688332657353614</v>
      </c>
      <c r="Z41" s="378">
        <f t="shared" si="19"/>
        <v>0.2662633167116949</v>
      </c>
      <c r="AA41" s="379">
        <f t="shared" si="19"/>
        <v>0.26749576054960217</v>
      </c>
      <c r="AB41" s="378">
        <f t="shared" si="19"/>
        <v>0.29904537776725454</v>
      </c>
      <c r="AC41" s="378">
        <f t="shared" si="19"/>
        <v>0.29726675225557575</v>
      </c>
      <c r="AD41" s="378">
        <f t="shared" si="19"/>
        <v>0.29504629254085341</v>
      </c>
      <c r="AE41" s="378">
        <f t="shared" si="19"/>
        <v>0.29470184261760823</v>
      </c>
      <c r="AF41" s="379">
        <f t="shared" si="19"/>
        <v>0.2953865336386679</v>
      </c>
      <c r="AG41" s="379">
        <f t="shared" si="19"/>
        <v>0.32981414507871942</v>
      </c>
      <c r="AH41" s="379">
        <f t="shared" si="19"/>
        <v>0.36450685194614213</v>
      </c>
      <c r="AI41" s="379">
        <f t="shared" si="19"/>
        <v>0.39933567103294698</v>
      </c>
      <c r="AJ41" s="379">
        <f t="shared" si="19"/>
        <v>0.43423730371705593</v>
      </c>
      <c r="AK41" s="381"/>
      <c r="AL41" s="491"/>
      <c r="AM41" s="381"/>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row>
    <row r="42" spans="1:68" s="492" customFormat="1" ht="12" customHeight="1" thickBot="1">
      <c r="A42" s="456" t="s">
        <v>156</v>
      </c>
      <c r="B42" s="457"/>
      <c r="C42" s="458">
        <f>C40/C44</f>
        <v>1.0605150214592276E-3</v>
      </c>
      <c r="D42" s="458">
        <f t="shared" ref="D42:AJ42" si="20">D40/D44</f>
        <v>1.3158798283261805E-3</v>
      </c>
      <c r="E42" s="458">
        <f>E40/E44</f>
        <v>2.7969957081545069E-3</v>
      </c>
      <c r="F42" s="459">
        <f t="shared" si="20"/>
        <v>3.8695278969957067E-3</v>
      </c>
      <c r="G42" s="460">
        <f t="shared" si="20"/>
        <v>9.0429184549356209E-3</v>
      </c>
      <c r="H42" s="461">
        <f t="shared" si="20"/>
        <v>1.8963090128755358E-3</v>
      </c>
      <c r="I42" s="458">
        <f t="shared" si="20"/>
        <v>2.6101287553648069E-3</v>
      </c>
      <c r="J42" s="458">
        <f t="shared" si="20"/>
        <v>6.8137339055793968E-3</v>
      </c>
      <c r="K42" s="458">
        <f t="shared" si="20"/>
        <v>9.8540772532188792E-3</v>
      </c>
      <c r="L42" s="460">
        <f t="shared" si="20"/>
        <v>2.1174248927038633E-2</v>
      </c>
      <c r="M42" s="458">
        <f t="shared" si="20"/>
        <v>3.9152532188841214E-3</v>
      </c>
      <c r="N42" s="458">
        <f t="shared" si="20"/>
        <v>5.7306266094420593E-3</v>
      </c>
      <c r="O42" s="458">
        <f t="shared" si="20"/>
        <v>1.654012875536481E-2</v>
      </c>
      <c r="P42" s="458">
        <f t="shared" si="20"/>
        <v>2.4351587982832615E-2</v>
      </c>
      <c r="Q42" s="460">
        <f t="shared" si="20"/>
        <v>5.0537596566523631E-2</v>
      </c>
      <c r="R42" s="458">
        <f t="shared" si="20"/>
        <v>8.4197081545064421E-3</v>
      </c>
      <c r="S42" s="458">
        <f t="shared" si="20"/>
        <v>1.2685321888412019E-2</v>
      </c>
      <c r="T42" s="458">
        <f t="shared" si="20"/>
        <v>3.8270351931330479E-2</v>
      </c>
      <c r="U42" s="458">
        <f t="shared" si="20"/>
        <v>5.6748909871244639E-2</v>
      </c>
      <c r="V42" s="460">
        <f t="shared" si="20"/>
        <v>0.1161242918454936</v>
      </c>
      <c r="W42" s="458">
        <f t="shared" si="20"/>
        <v>1.8133679184549358E-2</v>
      </c>
      <c r="X42" s="458">
        <f t="shared" si="20"/>
        <v>2.7679650214592285E-2</v>
      </c>
      <c r="Y42" s="458">
        <f t="shared" si="20"/>
        <v>8.5146719957081521E-2</v>
      </c>
      <c r="Z42" s="458">
        <f t="shared" si="20"/>
        <v>0.12664009012875538</v>
      </c>
      <c r="AA42" s="460">
        <f t="shared" si="20"/>
        <v>0.25760013948497856</v>
      </c>
      <c r="AB42" s="458">
        <f t="shared" si="20"/>
        <v>3.5613570729613742E-2</v>
      </c>
      <c r="AC42" s="458">
        <f t="shared" si="20"/>
        <v>5.4676694763948493E-2</v>
      </c>
      <c r="AD42" s="458">
        <f t="shared" si="20"/>
        <v>0.16943734875536484</v>
      </c>
      <c r="AE42" s="458">
        <f t="shared" si="20"/>
        <v>0.25229882609442056</v>
      </c>
      <c r="AF42" s="460">
        <f t="shared" si="20"/>
        <v>0.51202644034334777</v>
      </c>
      <c r="AG42" s="460">
        <f>AG40/AG44</f>
        <v>0.973642631995708</v>
      </c>
      <c r="AH42" s="460">
        <f t="shared" si="20"/>
        <v>1.7284494555278969</v>
      </c>
      <c r="AI42" s="460">
        <f t="shared" si="20"/>
        <v>2.8592777626743562</v>
      </c>
      <c r="AJ42" s="460">
        <f t="shared" si="20"/>
        <v>4.3979946264703873</v>
      </c>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row>
    <row r="43" spans="1:68" s="485" customFormat="1" ht="12.75" customHeight="1" thickBot="1">
      <c r="A43" s="376" t="s">
        <v>137</v>
      </c>
      <c r="B43" s="377"/>
      <c r="C43" s="463"/>
      <c r="D43" s="463"/>
      <c r="E43" s="463"/>
      <c r="F43" s="463"/>
      <c r="G43" s="464"/>
      <c r="H43" s="465">
        <f t="shared" ref="H43:AE43" si="21">H42/C42-1</f>
        <v>0.78810198300283196</v>
      </c>
      <c r="I43" s="463">
        <f t="shared" si="21"/>
        <v>0.98356164383561606</v>
      </c>
      <c r="J43" s="463">
        <f t="shared" si="21"/>
        <v>1.4360902255639085</v>
      </c>
      <c r="K43" s="463">
        <f t="shared" si="21"/>
        <v>1.5465838509316767</v>
      </c>
      <c r="L43" s="464">
        <f>L42/G42-1</f>
        <v>1.3415282392026588</v>
      </c>
      <c r="M43" s="463">
        <f t="shared" si="21"/>
        <v>1.0646704689480369</v>
      </c>
      <c r="N43" s="463">
        <f t="shared" si="21"/>
        <v>1.1955340699815835</v>
      </c>
      <c r="O43" s="463">
        <f t="shared" si="21"/>
        <v>1.4274691358024705</v>
      </c>
      <c r="P43" s="463">
        <f t="shared" si="21"/>
        <v>1.4712195121951228</v>
      </c>
      <c r="Q43" s="464">
        <f>Q42/L42-1</f>
        <v>1.3867480136208856</v>
      </c>
      <c r="R43" s="463">
        <f t="shared" si="21"/>
        <v>1.1504887893064875</v>
      </c>
      <c r="S43" s="463">
        <f t="shared" si="21"/>
        <v>1.2136011911003006</v>
      </c>
      <c r="T43" s="463">
        <f t="shared" si="21"/>
        <v>1.3137880301516667</v>
      </c>
      <c r="U43" s="463">
        <f t="shared" si="21"/>
        <v>1.3303987366758787</v>
      </c>
      <c r="V43" s="464">
        <f>V42/Q42-1</f>
        <v>1.2977802613275626</v>
      </c>
      <c r="W43" s="463">
        <f t="shared" si="21"/>
        <v>1.1537182586125332</v>
      </c>
      <c r="X43" s="463">
        <f t="shared" si="21"/>
        <v>1.1820219035890225</v>
      </c>
      <c r="Y43" s="463">
        <f t="shared" si="21"/>
        <v>1.224874234495219</v>
      </c>
      <c r="Z43" s="463">
        <f t="shared" si="21"/>
        <v>1.231586305641537</v>
      </c>
      <c r="AA43" s="464">
        <f>AA42/V42-1</f>
        <v>1.218313975405958</v>
      </c>
      <c r="AB43" s="463">
        <f t="shared" si="21"/>
        <v>0.96394622222929649</v>
      </c>
      <c r="AC43" s="463">
        <f t="shared" si="21"/>
        <v>0.97533907907274719</v>
      </c>
      <c r="AD43" s="463">
        <f t="shared" si="21"/>
        <v>0.98994569421781931</v>
      </c>
      <c r="AE43" s="463">
        <f t="shared" si="21"/>
        <v>0.99225084124551355</v>
      </c>
      <c r="AF43" s="464">
        <f>AF42/AA42-1</f>
        <v>0.98767920454952063</v>
      </c>
      <c r="AG43" s="464">
        <f>AG42/AF42-1</f>
        <v>0.90154756723659801</v>
      </c>
      <c r="AH43" s="464">
        <f>AH42/AG42-1</f>
        <v>0.77524011246820201</v>
      </c>
      <c r="AI43" s="464">
        <f>AI42/AH42-1</f>
        <v>0.6542443596078924</v>
      </c>
      <c r="AJ43" s="464">
        <f>AJ42/AI42-1</f>
        <v>0.53814878843978753</v>
      </c>
      <c r="AK43" s="381"/>
      <c r="AL43" s="381"/>
      <c r="AM43" s="381"/>
      <c r="AN43" s="381"/>
      <c r="AO43" s="381"/>
      <c r="AP43" s="381"/>
      <c r="AQ43" s="381"/>
      <c r="AR43" s="381"/>
      <c r="AS43" s="381"/>
      <c r="AT43" s="381"/>
      <c r="AU43" s="381"/>
      <c r="AV43" s="381"/>
      <c r="AW43" s="381"/>
      <c r="AX43" s="381"/>
      <c r="AY43" s="381"/>
      <c r="AZ43" s="381"/>
      <c r="BA43" s="381"/>
      <c r="BB43" s="381"/>
      <c r="BC43" s="381"/>
      <c r="BD43" s="381"/>
      <c r="BE43" s="381"/>
      <c r="BF43" s="381"/>
      <c r="BG43" s="381"/>
      <c r="BH43" s="381"/>
      <c r="BI43" s="381"/>
      <c r="BJ43" s="381"/>
      <c r="BK43" s="381"/>
      <c r="BL43" s="381"/>
      <c r="BM43" s="381"/>
      <c r="BN43" s="381"/>
      <c r="BO43" s="381"/>
      <c r="BP43" s="381"/>
    </row>
    <row r="44" spans="1:68" ht="12.75" customHeight="1" thickBot="1">
      <c r="A44" s="466" t="s">
        <v>157</v>
      </c>
      <c r="B44" s="467"/>
      <c r="C44" s="468">
        <v>1165</v>
      </c>
      <c r="D44" s="468">
        <v>1165</v>
      </c>
      <c r="E44" s="468">
        <v>1165</v>
      </c>
      <c r="F44" s="468">
        <v>1165</v>
      </c>
      <c r="G44" s="469">
        <v>1165</v>
      </c>
      <c r="H44" s="468">
        <v>1165</v>
      </c>
      <c r="I44" s="468">
        <v>1165</v>
      </c>
      <c r="J44" s="468">
        <v>1165</v>
      </c>
      <c r="K44" s="468">
        <v>1165</v>
      </c>
      <c r="L44" s="469">
        <v>1165</v>
      </c>
      <c r="M44" s="468">
        <v>1165</v>
      </c>
      <c r="N44" s="468">
        <v>1165</v>
      </c>
      <c r="O44" s="468">
        <v>1165</v>
      </c>
      <c r="P44" s="468">
        <v>1165</v>
      </c>
      <c r="Q44" s="469">
        <f>P44</f>
        <v>1165</v>
      </c>
      <c r="R44" s="468">
        <v>1165</v>
      </c>
      <c r="S44" s="468">
        <v>1165</v>
      </c>
      <c r="T44" s="468">
        <v>1165</v>
      </c>
      <c r="U44" s="468">
        <v>1165</v>
      </c>
      <c r="V44" s="469">
        <f>U44</f>
        <v>1165</v>
      </c>
      <c r="W44" s="468">
        <v>1165</v>
      </c>
      <c r="X44" s="468">
        <v>1165</v>
      </c>
      <c r="Y44" s="468">
        <v>1165</v>
      </c>
      <c r="Z44" s="468">
        <v>1165</v>
      </c>
      <c r="AA44" s="470">
        <f>Z44</f>
        <v>1165</v>
      </c>
      <c r="AB44" s="471">
        <v>1165</v>
      </c>
      <c r="AC44" s="472">
        <v>1165</v>
      </c>
      <c r="AD44" s="472">
        <v>1165</v>
      </c>
      <c r="AE44" s="473">
        <v>1165</v>
      </c>
      <c r="AF44" s="474">
        <f>AE44</f>
        <v>1165</v>
      </c>
      <c r="AG44" s="473">
        <v>1165</v>
      </c>
      <c r="AH44" s="473">
        <v>1165</v>
      </c>
      <c r="AI44" s="473">
        <v>1165</v>
      </c>
      <c r="AJ44" s="473">
        <v>1165</v>
      </c>
    </row>
    <row r="45" spans="1:68" ht="15" customHeight="1" thickBot="1">
      <c r="A45" s="475" t="s">
        <v>158</v>
      </c>
      <c r="B45" s="476"/>
      <c r="C45" s="477"/>
      <c r="D45" s="477"/>
      <c r="E45" s="477"/>
      <c r="F45" s="478"/>
      <c r="G45" s="479"/>
      <c r="H45" s="480"/>
      <c r="I45" s="478"/>
      <c r="J45" s="478"/>
      <c r="K45" s="478"/>
      <c r="L45" s="479"/>
      <c r="M45" s="478"/>
      <c r="N45" s="478"/>
      <c r="O45" s="478"/>
      <c r="P45" s="478"/>
      <c r="Q45" s="479"/>
      <c r="R45" s="478"/>
      <c r="S45" s="478"/>
      <c r="T45" s="478"/>
      <c r="U45" s="478"/>
      <c r="V45" s="479"/>
      <c r="W45" s="478"/>
      <c r="X45" s="478"/>
      <c r="Y45" s="478"/>
      <c r="Z45" s="478"/>
      <c r="AA45" s="479"/>
      <c r="AB45" s="478"/>
      <c r="AC45" s="478"/>
      <c r="AD45" s="478"/>
      <c r="AE45" s="478"/>
      <c r="AF45" s="479"/>
      <c r="AG45" s="479"/>
      <c r="AH45" s="479"/>
      <c r="AI45" s="479"/>
      <c r="AJ45" s="479"/>
    </row>
    <row r="46" spans="1:68" s="211" customFormat="1" ht="12.75" customHeight="1">
      <c r="X46" s="481"/>
      <c r="Y46" s="481"/>
      <c r="Z46" s="481"/>
      <c r="AA46" s="481"/>
    </row>
    <row r="47" spans="1:68" s="211" customFormat="1" ht="12.75" customHeight="1"/>
    <row r="48" spans="1:68" s="211" customFormat="1" ht="12.75" customHeight="1"/>
    <row r="49" s="211" customFormat="1"/>
    <row r="50" s="211" customFormat="1"/>
    <row r="51" s="211" customFormat="1"/>
    <row r="52" s="211" customFormat="1"/>
    <row r="53" s="211" customFormat="1"/>
    <row r="54" s="211" customFormat="1"/>
    <row r="55" s="211" customFormat="1"/>
    <row r="56" s="211" customFormat="1"/>
    <row r="57" s="211" customFormat="1"/>
    <row r="58" s="211" customFormat="1"/>
    <row r="59" s="211" customFormat="1"/>
    <row r="60" s="211" customFormat="1"/>
    <row r="61" s="211" customFormat="1"/>
    <row r="62" s="211" customFormat="1"/>
    <row r="63" s="211" customFormat="1"/>
    <row r="64" s="211" customFormat="1"/>
    <row r="65" s="211" customFormat="1"/>
    <row r="66" s="211" customFormat="1"/>
    <row r="67" s="211" customFormat="1"/>
    <row r="68" s="211" customFormat="1"/>
    <row r="69" s="211" customFormat="1"/>
    <row r="70" s="211" customFormat="1"/>
    <row r="71" s="211" customFormat="1"/>
    <row r="72" s="211" customFormat="1"/>
    <row r="73" s="211" customFormat="1"/>
    <row r="74" s="211" customFormat="1"/>
    <row r="75" s="211" customFormat="1"/>
    <row r="76" s="211" customFormat="1"/>
    <row r="77" s="211" customFormat="1"/>
    <row r="78" s="211" customFormat="1"/>
    <row r="79" s="211" customFormat="1"/>
    <row r="80" s="211" customFormat="1"/>
    <row r="81" s="211" customFormat="1"/>
    <row r="82" s="211" customFormat="1"/>
    <row r="83" s="211" customFormat="1"/>
    <row r="84" s="211" customFormat="1"/>
    <row r="85" s="211" customFormat="1"/>
    <row r="86" s="211" customFormat="1"/>
    <row r="87" s="211" customFormat="1"/>
    <row r="88" s="211" customFormat="1"/>
    <row r="89" s="211" customFormat="1"/>
    <row r="90" s="211" customFormat="1"/>
    <row r="91" s="211" customFormat="1"/>
    <row r="92" s="211" customFormat="1"/>
    <row r="93" s="211" customFormat="1"/>
    <row r="94" s="211" customFormat="1"/>
    <row r="95" s="211" customFormat="1"/>
    <row r="96" s="211" customFormat="1"/>
    <row r="97" spans="37:68" s="211" customFormat="1" ht="12.75" customHeight="1"/>
    <row r="98" spans="37:68" s="211" customFormat="1" ht="12.75" customHeight="1"/>
    <row r="99" spans="37:68" s="211" customFormat="1" ht="12.75" customHeight="1"/>
    <row r="100" spans="37:68" s="211" customFormat="1" ht="12.75" customHeight="1"/>
    <row r="101" spans="37:68" s="211" customFormat="1" ht="12.75" customHeight="1"/>
    <row r="102" spans="37:68" s="211" customFormat="1" ht="12.75" customHeight="1"/>
    <row r="103" spans="37:68" s="211" customFormat="1" ht="12.75" customHeight="1"/>
    <row r="104" spans="37:68" s="211" customFormat="1" ht="12.75" customHeight="1"/>
    <row r="105" spans="37:68" s="211" customFormat="1" ht="12.75" customHeight="1"/>
    <row r="106" spans="37:68" ht="12.75" customHeight="1">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row>
    <row r="107" spans="37:68" ht="12.75" customHeight="1">
      <c r="AK107" s="493"/>
      <c r="AL107" s="493"/>
      <c r="AM107" s="493"/>
      <c r="AN107" s="493"/>
      <c r="AO107" s="493"/>
      <c r="AP107" s="493"/>
      <c r="AQ107" s="493"/>
      <c r="AR107" s="493"/>
      <c r="AS107" s="493"/>
      <c r="AT107" s="493"/>
      <c r="AU107" s="493"/>
      <c r="AV107" s="493"/>
      <c r="AW107" s="493"/>
      <c r="AX107" s="493"/>
      <c r="AY107" s="493"/>
      <c r="AZ107" s="493"/>
      <c r="BA107" s="493"/>
      <c r="BB107" s="493"/>
      <c r="BC107" s="493"/>
      <c r="BD107" s="493"/>
      <c r="BE107" s="493"/>
      <c r="BF107" s="493"/>
      <c r="BG107" s="493"/>
      <c r="BH107" s="493"/>
      <c r="BI107" s="493"/>
      <c r="BJ107" s="493"/>
      <c r="BK107" s="493"/>
      <c r="BL107" s="493"/>
      <c r="BM107" s="493"/>
      <c r="BN107" s="493"/>
      <c r="BO107" s="493"/>
      <c r="BP107" s="493"/>
    </row>
    <row r="108" spans="37:68" ht="12.75" customHeight="1">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c r="BJ108" s="493"/>
      <c r="BK108" s="493"/>
      <c r="BL108" s="493"/>
      <c r="BM108" s="493"/>
      <c r="BN108" s="493"/>
      <c r="BO108" s="493"/>
      <c r="BP108" s="493"/>
    </row>
    <row r="109" spans="37:68" ht="12.75" customHeight="1">
      <c r="AK109" s="493"/>
      <c r="AL109" s="493"/>
      <c r="AM109" s="493"/>
      <c r="AN109" s="493"/>
      <c r="AO109" s="493"/>
      <c r="AP109" s="493"/>
      <c r="AQ109" s="493"/>
      <c r="AR109" s="493"/>
      <c r="AS109" s="493"/>
      <c r="AT109" s="493"/>
      <c r="AU109" s="493"/>
      <c r="AV109" s="493"/>
      <c r="AW109" s="493"/>
      <c r="AX109" s="493"/>
      <c r="AY109" s="493"/>
      <c r="AZ109" s="493"/>
      <c r="BA109" s="493"/>
      <c r="BB109" s="493"/>
      <c r="BC109" s="493"/>
      <c r="BD109" s="493"/>
      <c r="BE109" s="493"/>
      <c r="BF109" s="493"/>
      <c r="BG109" s="493"/>
      <c r="BH109" s="493"/>
      <c r="BI109" s="493"/>
      <c r="BJ109" s="493"/>
      <c r="BK109" s="493"/>
      <c r="BL109" s="493"/>
      <c r="BM109" s="493"/>
      <c r="BN109" s="493"/>
      <c r="BO109" s="493"/>
      <c r="BP109" s="493"/>
    </row>
    <row r="110" spans="37:68" ht="12.75" customHeight="1">
      <c r="AK110" s="493"/>
      <c r="AL110" s="493"/>
      <c r="AM110" s="493"/>
      <c r="AN110" s="493"/>
      <c r="AO110" s="493"/>
      <c r="AP110" s="493"/>
      <c r="AQ110" s="493"/>
      <c r="AR110" s="493"/>
      <c r="AS110" s="493"/>
      <c r="AT110" s="493"/>
      <c r="AU110" s="493"/>
      <c r="AV110" s="493"/>
      <c r="AW110" s="493"/>
      <c r="AX110" s="493"/>
      <c r="AY110" s="493"/>
      <c r="AZ110" s="493"/>
      <c r="BA110" s="493"/>
      <c r="BB110" s="493"/>
      <c r="BC110" s="493"/>
      <c r="BD110" s="493"/>
      <c r="BE110" s="493"/>
      <c r="BF110" s="493"/>
      <c r="BG110" s="493"/>
      <c r="BH110" s="493"/>
      <c r="BI110" s="493"/>
      <c r="BJ110" s="493"/>
      <c r="BK110" s="493"/>
      <c r="BL110" s="493"/>
      <c r="BM110" s="493"/>
      <c r="BN110" s="493"/>
      <c r="BO110" s="493"/>
      <c r="BP110" s="493"/>
    </row>
    <row r="111" spans="37:68" ht="12.75" customHeight="1">
      <c r="AK111" s="493"/>
      <c r="AL111" s="493"/>
      <c r="AM111" s="493"/>
      <c r="AN111" s="493"/>
      <c r="AO111" s="493"/>
      <c r="AP111" s="493"/>
      <c r="AQ111" s="493"/>
      <c r="AR111" s="493"/>
      <c r="AS111" s="493"/>
      <c r="AT111" s="493"/>
      <c r="AU111" s="493"/>
      <c r="AV111" s="493"/>
      <c r="AW111" s="493"/>
      <c r="AX111" s="493"/>
      <c r="AY111" s="493"/>
      <c r="AZ111" s="493"/>
      <c r="BA111" s="493"/>
      <c r="BB111" s="493"/>
      <c r="BC111" s="493"/>
      <c r="BD111" s="493"/>
      <c r="BE111" s="493"/>
      <c r="BF111" s="493"/>
      <c r="BG111" s="493"/>
      <c r="BH111" s="493"/>
      <c r="BI111" s="493"/>
      <c r="BJ111" s="493"/>
      <c r="BK111" s="493"/>
      <c r="BL111" s="493"/>
      <c r="BM111" s="493"/>
      <c r="BN111" s="493"/>
      <c r="BO111" s="493"/>
      <c r="BP111" s="493"/>
    </row>
    <row r="112" spans="37:68" ht="12.75" customHeight="1">
      <c r="AK112" s="493"/>
      <c r="AL112" s="493"/>
      <c r="AM112" s="493"/>
      <c r="AN112" s="493"/>
      <c r="AO112" s="493"/>
      <c r="AP112" s="493"/>
      <c r="AQ112" s="493"/>
      <c r="AR112" s="493"/>
      <c r="AS112" s="493"/>
      <c r="AT112" s="493"/>
      <c r="AU112" s="493"/>
      <c r="AV112" s="493"/>
      <c r="AW112" s="493"/>
      <c r="AX112" s="493"/>
      <c r="AY112" s="493"/>
      <c r="AZ112" s="493"/>
      <c r="BA112" s="493"/>
      <c r="BB112" s="493"/>
      <c r="BC112" s="493"/>
      <c r="BD112" s="493"/>
      <c r="BE112" s="493"/>
      <c r="BF112" s="493"/>
      <c r="BG112" s="493"/>
      <c r="BH112" s="493"/>
      <c r="BI112" s="493"/>
      <c r="BJ112" s="493"/>
      <c r="BK112" s="493"/>
      <c r="BL112" s="493"/>
      <c r="BM112" s="493"/>
      <c r="BN112" s="493"/>
      <c r="BO112" s="493"/>
      <c r="BP112" s="493"/>
    </row>
    <row r="113" spans="37:68" ht="12.75" customHeight="1">
      <c r="AK113" s="493"/>
      <c r="AL113" s="493"/>
      <c r="AM113" s="493"/>
      <c r="AN113" s="493"/>
      <c r="AO113" s="493"/>
      <c r="AP113" s="493"/>
      <c r="AQ113" s="493"/>
      <c r="AR113" s="493"/>
      <c r="AS113" s="493"/>
      <c r="AT113" s="493"/>
      <c r="AU113" s="493"/>
      <c r="AV113" s="493"/>
      <c r="AW113" s="493"/>
      <c r="AX113" s="493"/>
      <c r="AY113" s="493"/>
      <c r="AZ113" s="493"/>
      <c r="BA113" s="493"/>
      <c r="BB113" s="493"/>
      <c r="BC113" s="493"/>
      <c r="BD113" s="493"/>
      <c r="BE113" s="493"/>
      <c r="BF113" s="493"/>
      <c r="BG113" s="493"/>
      <c r="BH113" s="493"/>
      <c r="BI113" s="493"/>
      <c r="BJ113" s="493"/>
      <c r="BK113" s="493"/>
      <c r="BL113" s="493"/>
      <c r="BM113" s="493"/>
      <c r="BN113" s="493"/>
      <c r="BO113" s="493"/>
      <c r="BP113" s="493"/>
    </row>
    <row r="114" spans="37:68" ht="12.75" customHeight="1">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row>
    <row r="115" spans="37:68" ht="12.75" customHeight="1">
      <c r="AK115" s="493"/>
      <c r="AL115" s="493"/>
      <c r="AM115" s="493"/>
      <c r="AN115" s="493"/>
      <c r="AO115" s="493"/>
      <c r="AP115" s="493"/>
      <c r="AQ115" s="493"/>
      <c r="AR115" s="493"/>
      <c r="AS115" s="493"/>
      <c r="AT115" s="493"/>
      <c r="AU115" s="493"/>
      <c r="AV115" s="493"/>
      <c r="AW115" s="493"/>
      <c r="AX115" s="493"/>
      <c r="AY115" s="493"/>
      <c r="AZ115" s="493"/>
      <c r="BA115" s="493"/>
      <c r="BB115" s="493"/>
      <c r="BC115" s="493"/>
      <c r="BD115" s="493"/>
      <c r="BE115" s="493"/>
      <c r="BF115" s="493"/>
      <c r="BG115" s="493"/>
      <c r="BH115" s="493"/>
      <c r="BI115" s="493"/>
      <c r="BJ115" s="493"/>
      <c r="BK115" s="493"/>
      <c r="BL115" s="493"/>
      <c r="BM115" s="493"/>
      <c r="BN115" s="493"/>
      <c r="BO115" s="493"/>
      <c r="BP115" s="493"/>
    </row>
    <row r="116" spans="37:68" ht="12.75" customHeight="1">
      <c r="AK116" s="493"/>
      <c r="AL116" s="493"/>
      <c r="AM116" s="493"/>
      <c r="AN116" s="493"/>
      <c r="AO116" s="493"/>
      <c r="AP116" s="493"/>
      <c r="AQ116" s="493"/>
      <c r="AR116" s="493"/>
      <c r="AS116" s="493"/>
      <c r="AT116" s="493"/>
      <c r="AU116" s="493"/>
      <c r="AV116" s="493"/>
      <c r="AW116" s="493"/>
      <c r="AX116" s="493"/>
      <c r="AY116" s="493"/>
      <c r="AZ116" s="493"/>
      <c r="BA116" s="493"/>
      <c r="BB116" s="493"/>
      <c r="BC116" s="493"/>
      <c r="BD116" s="493"/>
      <c r="BE116" s="493"/>
      <c r="BF116" s="493"/>
      <c r="BG116" s="493"/>
      <c r="BH116" s="493"/>
      <c r="BI116" s="493"/>
      <c r="BJ116" s="493"/>
      <c r="BK116" s="493"/>
      <c r="BL116" s="493"/>
      <c r="BM116" s="493"/>
      <c r="BN116" s="493"/>
      <c r="BO116" s="493"/>
      <c r="BP116" s="493"/>
    </row>
    <row r="117" spans="37:68" ht="12.75" customHeight="1">
      <c r="AK117" s="493"/>
      <c r="AL117" s="493"/>
      <c r="AM117" s="493"/>
      <c r="AN117" s="493"/>
      <c r="AO117" s="493"/>
      <c r="AP117" s="493"/>
      <c r="AQ117" s="493"/>
      <c r="AR117" s="493"/>
      <c r="AS117" s="493"/>
      <c r="AT117" s="493"/>
      <c r="AU117" s="493"/>
      <c r="AV117" s="493"/>
      <c r="AW117" s="493"/>
      <c r="AX117" s="493"/>
      <c r="AY117" s="493"/>
      <c r="AZ117" s="493"/>
      <c r="BA117" s="493"/>
      <c r="BB117" s="493"/>
      <c r="BC117" s="493"/>
      <c r="BD117" s="493"/>
      <c r="BE117" s="493"/>
      <c r="BF117" s="493"/>
      <c r="BG117" s="493"/>
      <c r="BH117" s="493"/>
      <c r="BI117" s="493"/>
      <c r="BJ117" s="493"/>
      <c r="BK117" s="493"/>
      <c r="BL117" s="493"/>
      <c r="BM117" s="493"/>
      <c r="BN117" s="493"/>
      <c r="BO117" s="493"/>
      <c r="BP117" s="493"/>
    </row>
    <row r="118" spans="37:68" ht="12.75" customHeight="1">
      <c r="AK118" s="493"/>
      <c r="AL118" s="493"/>
      <c r="AM118" s="493"/>
      <c r="AN118" s="493"/>
      <c r="AO118" s="493"/>
      <c r="AP118" s="493"/>
      <c r="AQ118" s="493"/>
      <c r="AR118" s="493"/>
      <c r="AS118" s="493"/>
      <c r="AT118" s="493"/>
      <c r="AU118" s="493"/>
      <c r="AV118" s="493"/>
      <c r="AW118" s="493"/>
      <c r="AX118" s="493"/>
      <c r="AY118" s="493"/>
      <c r="AZ118" s="493"/>
      <c r="BA118" s="493"/>
      <c r="BB118" s="493"/>
      <c r="BC118" s="493"/>
      <c r="BD118" s="493"/>
      <c r="BE118" s="493"/>
      <c r="BF118" s="493"/>
      <c r="BG118" s="493"/>
      <c r="BH118" s="493"/>
      <c r="BI118" s="493"/>
      <c r="BJ118" s="493"/>
      <c r="BK118" s="493"/>
      <c r="BL118" s="493"/>
      <c r="BM118" s="493"/>
      <c r="BN118" s="493"/>
      <c r="BO118" s="493"/>
      <c r="BP118" s="493"/>
    </row>
    <row r="119" spans="37:68" ht="12.75" customHeight="1">
      <c r="AK119" s="493"/>
      <c r="AL119" s="493"/>
      <c r="AM119" s="493"/>
      <c r="AN119" s="493"/>
      <c r="AO119" s="493"/>
      <c r="AP119" s="493"/>
      <c r="AQ119" s="493"/>
      <c r="AR119" s="493"/>
      <c r="AS119" s="493"/>
      <c r="AT119" s="493"/>
      <c r="AU119" s="493"/>
      <c r="AV119" s="493"/>
      <c r="AW119" s="493"/>
      <c r="AX119" s="493"/>
      <c r="AY119" s="493"/>
      <c r="AZ119" s="493"/>
      <c r="BA119" s="493"/>
      <c r="BB119" s="493"/>
      <c r="BC119" s="493"/>
      <c r="BD119" s="493"/>
      <c r="BE119" s="493"/>
      <c r="BF119" s="493"/>
      <c r="BG119" s="493"/>
      <c r="BH119" s="493"/>
      <c r="BI119" s="493"/>
      <c r="BJ119" s="493"/>
      <c r="BK119" s="493"/>
      <c r="BL119" s="493"/>
      <c r="BM119" s="493"/>
      <c r="BN119" s="493"/>
      <c r="BO119" s="493"/>
      <c r="BP119" s="493"/>
    </row>
    <row r="120" spans="37:68" ht="12.75" customHeight="1">
      <c r="AK120" s="493"/>
      <c r="AL120" s="493"/>
      <c r="AM120" s="493"/>
      <c r="AN120" s="493"/>
      <c r="AO120" s="493"/>
      <c r="AP120" s="493"/>
      <c r="AQ120" s="493"/>
      <c r="AR120" s="493"/>
      <c r="AS120" s="493"/>
      <c r="AT120" s="493"/>
      <c r="AU120" s="493"/>
      <c r="AV120" s="493"/>
      <c r="AW120" s="493"/>
      <c r="AX120" s="493"/>
      <c r="AY120" s="493"/>
      <c r="AZ120" s="493"/>
      <c r="BA120" s="493"/>
      <c r="BB120" s="493"/>
      <c r="BC120" s="493"/>
      <c r="BD120" s="493"/>
      <c r="BE120" s="493"/>
      <c r="BF120" s="493"/>
      <c r="BG120" s="493"/>
      <c r="BH120" s="493"/>
      <c r="BI120" s="493"/>
      <c r="BJ120" s="493"/>
      <c r="BK120" s="493"/>
      <c r="BL120" s="493"/>
      <c r="BM120" s="493"/>
      <c r="BN120" s="493"/>
      <c r="BO120" s="493"/>
      <c r="BP120" s="493"/>
    </row>
    <row r="121" spans="37:68" ht="12.75" customHeight="1">
      <c r="AK121" s="493"/>
      <c r="AL121" s="493"/>
      <c r="AM121" s="493"/>
      <c r="AN121" s="493"/>
      <c r="AO121" s="493"/>
      <c r="AP121" s="493"/>
      <c r="AQ121" s="493"/>
      <c r="AR121" s="493"/>
      <c r="AS121" s="493"/>
      <c r="AT121" s="493"/>
      <c r="AU121" s="493"/>
      <c r="AV121" s="493"/>
      <c r="AW121" s="493"/>
      <c r="AX121" s="493"/>
      <c r="AY121" s="493"/>
      <c r="AZ121" s="493"/>
      <c r="BA121" s="493"/>
      <c r="BB121" s="493"/>
      <c r="BC121" s="493"/>
      <c r="BD121" s="493"/>
      <c r="BE121" s="493"/>
      <c r="BF121" s="493"/>
      <c r="BG121" s="493"/>
      <c r="BH121" s="493"/>
      <c r="BI121" s="493"/>
      <c r="BJ121" s="493"/>
      <c r="BK121" s="493"/>
      <c r="BL121" s="493"/>
      <c r="BM121" s="493"/>
      <c r="BN121" s="493"/>
      <c r="BO121" s="493"/>
      <c r="BP121" s="493"/>
    </row>
    <row r="122" spans="37:68" ht="12.75" customHeight="1">
      <c r="AK122" s="493"/>
      <c r="AL122" s="493"/>
      <c r="AM122" s="493"/>
      <c r="AN122" s="493"/>
      <c r="AO122" s="493"/>
      <c r="AP122" s="493"/>
      <c r="AQ122" s="493"/>
      <c r="AR122" s="493"/>
      <c r="AS122" s="493"/>
      <c r="AT122" s="493"/>
      <c r="AU122" s="493"/>
      <c r="AV122" s="493"/>
      <c r="AW122" s="493"/>
      <c r="AX122" s="493"/>
      <c r="AY122" s="493"/>
      <c r="AZ122" s="493"/>
      <c r="BA122" s="493"/>
      <c r="BB122" s="493"/>
      <c r="BC122" s="493"/>
      <c r="BD122" s="493"/>
      <c r="BE122" s="493"/>
      <c r="BF122" s="493"/>
      <c r="BG122" s="493"/>
      <c r="BH122" s="493"/>
      <c r="BI122" s="493"/>
      <c r="BJ122" s="493"/>
      <c r="BK122" s="493"/>
      <c r="BL122" s="493"/>
      <c r="BM122" s="493"/>
      <c r="BN122" s="493"/>
      <c r="BO122" s="493"/>
      <c r="BP122" s="493"/>
    </row>
    <row r="123" spans="37:68" ht="12.75" customHeight="1">
      <c r="AK123" s="493"/>
      <c r="AL123" s="493"/>
      <c r="AM123" s="493"/>
      <c r="AN123" s="493"/>
      <c r="AO123" s="493"/>
      <c r="AP123" s="493"/>
      <c r="AQ123" s="493"/>
      <c r="AR123" s="493"/>
      <c r="AS123" s="493"/>
      <c r="AT123" s="493"/>
      <c r="AU123" s="493"/>
      <c r="AV123" s="493"/>
      <c r="AW123" s="493"/>
      <c r="AX123" s="493"/>
      <c r="AY123" s="493"/>
      <c r="AZ123" s="493"/>
      <c r="BA123" s="493"/>
      <c r="BB123" s="493"/>
      <c r="BC123" s="493"/>
      <c r="BD123" s="493"/>
      <c r="BE123" s="493"/>
      <c r="BF123" s="493"/>
      <c r="BG123" s="493"/>
      <c r="BH123" s="493"/>
      <c r="BI123" s="493"/>
      <c r="BJ123" s="493"/>
      <c r="BK123" s="493"/>
      <c r="BL123" s="493"/>
      <c r="BM123" s="493"/>
      <c r="BN123" s="493"/>
      <c r="BO123" s="493"/>
      <c r="BP123" s="493"/>
    </row>
    <row r="124" spans="37:68" ht="12.75" customHeight="1">
      <c r="AK124" s="493"/>
      <c r="AL124" s="493"/>
      <c r="AM124" s="493"/>
      <c r="AN124" s="493"/>
      <c r="AO124" s="493"/>
      <c r="AP124" s="493"/>
      <c r="AQ124" s="493"/>
      <c r="AR124" s="493"/>
      <c r="AS124" s="493"/>
      <c r="AT124" s="493"/>
      <c r="AU124" s="493"/>
      <c r="AV124" s="493"/>
      <c r="AW124" s="493"/>
      <c r="AX124" s="493"/>
      <c r="AY124" s="493"/>
      <c r="AZ124" s="493"/>
      <c r="BA124" s="493"/>
      <c r="BB124" s="493"/>
      <c r="BC124" s="493"/>
      <c r="BD124" s="493"/>
      <c r="BE124" s="493"/>
      <c r="BF124" s="493"/>
      <c r="BG124" s="493"/>
      <c r="BH124" s="493"/>
      <c r="BI124" s="493"/>
      <c r="BJ124" s="493"/>
      <c r="BK124" s="493"/>
      <c r="BL124" s="493"/>
      <c r="BM124" s="493"/>
      <c r="BN124" s="493"/>
      <c r="BO124" s="493"/>
      <c r="BP124" s="493"/>
    </row>
    <row r="125" spans="37:68" ht="12.75" customHeight="1">
      <c r="AK125" s="493"/>
      <c r="AL125" s="493"/>
      <c r="AM125" s="493"/>
      <c r="AN125" s="493"/>
      <c r="AO125" s="493"/>
      <c r="AP125" s="493"/>
      <c r="AQ125" s="493"/>
      <c r="AR125" s="493"/>
      <c r="AS125" s="493"/>
      <c r="AT125" s="493"/>
      <c r="AU125" s="493"/>
      <c r="AV125" s="493"/>
      <c r="AW125" s="493"/>
      <c r="AX125" s="493"/>
      <c r="AY125" s="493"/>
      <c r="AZ125" s="493"/>
      <c r="BA125" s="493"/>
      <c r="BB125" s="493"/>
      <c r="BC125" s="493"/>
      <c r="BD125" s="493"/>
      <c r="BE125" s="493"/>
      <c r="BF125" s="493"/>
      <c r="BG125" s="493"/>
      <c r="BH125" s="493"/>
      <c r="BI125" s="493"/>
      <c r="BJ125" s="493"/>
      <c r="BK125" s="493"/>
      <c r="BL125" s="493"/>
      <c r="BM125" s="493"/>
      <c r="BN125" s="493"/>
      <c r="BO125" s="493"/>
      <c r="BP125" s="493"/>
    </row>
    <row r="126" spans="37:68" ht="12.75" customHeight="1">
      <c r="AK126" s="493"/>
      <c r="AL126" s="493"/>
      <c r="AM126" s="493"/>
      <c r="AN126" s="493"/>
      <c r="AO126" s="493"/>
      <c r="AP126" s="493"/>
      <c r="AQ126" s="493"/>
      <c r="AR126" s="493"/>
      <c r="AS126" s="493"/>
      <c r="AT126" s="493"/>
      <c r="AU126" s="493"/>
      <c r="AV126" s="493"/>
      <c r="AW126" s="493"/>
      <c r="AX126" s="493"/>
      <c r="AY126" s="493"/>
      <c r="AZ126" s="493"/>
      <c r="BA126" s="493"/>
      <c r="BB126" s="493"/>
      <c r="BC126" s="493"/>
      <c r="BD126" s="493"/>
      <c r="BE126" s="493"/>
      <c r="BF126" s="493"/>
      <c r="BG126" s="493"/>
      <c r="BH126" s="493"/>
      <c r="BI126" s="493"/>
      <c r="BJ126" s="493"/>
      <c r="BK126" s="493"/>
      <c r="BL126" s="493"/>
      <c r="BM126" s="493"/>
      <c r="BN126" s="493"/>
      <c r="BO126" s="493"/>
      <c r="BP126" s="493"/>
    </row>
    <row r="127" spans="37:68" ht="12.75" customHeight="1">
      <c r="AK127" s="493"/>
      <c r="AL127" s="493"/>
      <c r="AM127" s="493"/>
      <c r="AN127" s="493"/>
      <c r="AO127" s="493"/>
      <c r="AP127" s="493"/>
      <c r="AQ127" s="493"/>
      <c r="AR127" s="493"/>
      <c r="AS127" s="493"/>
      <c r="AT127" s="493"/>
      <c r="AU127" s="493"/>
      <c r="AV127" s="493"/>
      <c r="AW127" s="493"/>
      <c r="AX127" s="493"/>
      <c r="AY127" s="493"/>
      <c r="AZ127" s="493"/>
      <c r="BA127" s="493"/>
      <c r="BB127" s="493"/>
      <c r="BC127" s="493"/>
      <c r="BD127" s="493"/>
      <c r="BE127" s="493"/>
      <c r="BF127" s="493"/>
      <c r="BG127" s="493"/>
      <c r="BH127" s="493"/>
      <c r="BI127" s="493"/>
      <c r="BJ127" s="493"/>
      <c r="BK127" s="493"/>
      <c r="BL127" s="493"/>
      <c r="BM127" s="493"/>
      <c r="BN127" s="493"/>
      <c r="BO127" s="493"/>
      <c r="BP127" s="493"/>
    </row>
    <row r="128" spans="37:68" ht="12.75" customHeight="1">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c r="BJ128" s="493"/>
      <c r="BK128" s="493"/>
      <c r="BL128" s="493"/>
      <c r="BM128" s="493"/>
      <c r="BN128" s="493"/>
      <c r="BO128" s="493"/>
      <c r="BP128" s="493"/>
    </row>
    <row r="129" spans="37:68" ht="12.75" customHeight="1">
      <c r="AK129" s="493"/>
      <c r="AL129" s="493"/>
      <c r="AM129" s="493"/>
      <c r="AN129" s="493"/>
      <c r="AO129" s="493"/>
      <c r="AP129" s="493"/>
      <c r="AQ129" s="493"/>
      <c r="AR129" s="493"/>
      <c r="AS129" s="493"/>
      <c r="AT129" s="493"/>
      <c r="AU129" s="493"/>
      <c r="AV129" s="493"/>
      <c r="AW129" s="493"/>
      <c r="AX129" s="493"/>
      <c r="AY129" s="493"/>
      <c r="AZ129" s="493"/>
      <c r="BA129" s="493"/>
      <c r="BB129" s="493"/>
      <c r="BC129" s="493"/>
      <c r="BD129" s="493"/>
      <c r="BE129" s="493"/>
      <c r="BF129" s="493"/>
      <c r="BG129" s="493"/>
      <c r="BH129" s="493"/>
      <c r="BI129" s="493"/>
      <c r="BJ129" s="493"/>
      <c r="BK129" s="493"/>
      <c r="BL129" s="493"/>
      <c r="BM129" s="493"/>
      <c r="BN129" s="493"/>
      <c r="BO129" s="493"/>
      <c r="BP129" s="493"/>
    </row>
    <row r="130" spans="37:68" ht="12.75" customHeight="1">
      <c r="AK130" s="493"/>
      <c r="AL130" s="493"/>
      <c r="AM130" s="493"/>
      <c r="AN130" s="493"/>
      <c r="AO130" s="493"/>
      <c r="AP130" s="493"/>
      <c r="AQ130" s="493"/>
      <c r="AR130" s="493"/>
      <c r="AS130" s="493"/>
      <c r="AT130" s="493"/>
      <c r="AU130" s="493"/>
      <c r="AV130" s="493"/>
      <c r="AW130" s="493"/>
      <c r="AX130" s="493"/>
      <c r="AY130" s="493"/>
      <c r="AZ130" s="493"/>
      <c r="BA130" s="493"/>
      <c r="BB130" s="493"/>
      <c r="BC130" s="493"/>
      <c r="BD130" s="493"/>
      <c r="BE130" s="493"/>
      <c r="BF130" s="493"/>
      <c r="BG130" s="493"/>
      <c r="BH130" s="493"/>
      <c r="BI130" s="493"/>
      <c r="BJ130" s="493"/>
      <c r="BK130" s="493"/>
      <c r="BL130" s="493"/>
      <c r="BM130" s="493"/>
      <c r="BN130" s="493"/>
      <c r="BO130" s="493"/>
      <c r="BP130" s="493"/>
    </row>
    <row r="131" spans="37:68" ht="12.75" customHeight="1">
      <c r="AK131" s="493"/>
      <c r="AL131" s="493"/>
      <c r="AM131" s="493"/>
      <c r="AN131" s="493"/>
      <c r="AO131" s="493"/>
      <c r="AP131" s="493"/>
      <c r="AQ131" s="493"/>
      <c r="AR131" s="493"/>
      <c r="AS131" s="493"/>
      <c r="AT131" s="493"/>
      <c r="AU131" s="493"/>
      <c r="AV131" s="493"/>
      <c r="AW131" s="493"/>
      <c r="AX131" s="493"/>
      <c r="AY131" s="493"/>
      <c r="AZ131" s="493"/>
      <c r="BA131" s="493"/>
      <c r="BB131" s="493"/>
      <c r="BC131" s="493"/>
      <c r="BD131" s="493"/>
      <c r="BE131" s="493"/>
      <c r="BF131" s="493"/>
      <c r="BG131" s="493"/>
      <c r="BH131" s="493"/>
      <c r="BI131" s="493"/>
      <c r="BJ131" s="493"/>
      <c r="BK131" s="493"/>
      <c r="BL131" s="493"/>
      <c r="BM131" s="493"/>
      <c r="BN131" s="493"/>
      <c r="BO131" s="493"/>
      <c r="BP131" s="493"/>
    </row>
    <row r="132" spans="37:68" ht="12.75" customHeight="1">
      <c r="AK132" s="493"/>
      <c r="AL132" s="493"/>
      <c r="AM132" s="493"/>
      <c r="AN132" s="493"/>
      <c r="AO132" s="493"/>
      <c r="AP132" s="493"/>
      <c r="AQ132" s="493"/>
      <c r="AR132" s="493"/>
      <c r="AS132" s="493"/>
      <c r="AT132" s="493"/>
      <c r="AU132" s="493"/>
      <c r="AV132" s="493"/>
      <c r="AW132" s="493"/>
      <c r="AX132" s="493"/>
      <c r="AY132" s="493"/>
      <c r="AZ132" s="493"/>
      <c r="BA132" s="493"/>
      <c r="BB132" s="493"/>
      <c r="BC132" s="493"/>
      <c r="BD132" s="493"/>
      <c r="BE132" s="493"/>
      <c r="BF132" s="493"/>
      <c r="BG132" s="493"/>
      <c r="BH132" s="493"/>
      <c r="BI132" s="493"/>
      <c r="BJ132" s="493"/>
      <c r="BK132" s="493"/>
      <c r="BL132" s="493"/>
      <c r="BM132" s="493"/>
      <c r="BN132" s="493"/>
      <c r="BO132" s="493"/>
      <c r="BP132" s="493"/>
    </row>
    <row r="133" spans="37:68" ht="12.75" customHeight="1">
      <c r="AK133" s="493"/>
      <c r="AL133" s="493"/>
      <c r="AM133" s="493"/>
      <c r="AN133" s="493"/>
      <c r="AO133" s="493"/>
      <c r="AP133" s="493"/>
      <c r="AQ133" s="493"/>
      <c r="AR133" s="493"/>
      <c r="AS133" s="493"/>
      <c r="AT133" s="493"/>
      <c r="AU133" s="493"/>
      <c r="AV133" s="493"/>
      <c r="AW133" s="493"/>
      <c r="AX133" s="493"/>
      <c r="AY133" s="493"/>
      <c r="AZ133" s="493"/>
      <c r="BA133" s="493"/>
      <c r="BB133" s="493"/>
      <c r="BC133" s="493"/>
      <c r="BD133" s="493"/>
      <c r="BE133" s="493"/>
      <c r="BF133" s="493"/>
      <c r="BG133" s="493"/>
      <c r="BH133" s="493"/>
      <c r="BI133" s="493"/>
      <c r="BJ133" s="493"/>
      <c r="BK133" s="493"/>
      <c r="BL133" s="493"/>
      <c r="BM133" s="493"/>
      <c r="BN133" s="493"/>
      <c r="BO133" s="493"/>
      <c r="BP133" s="493"/>
    </row>
    <row r="134" spans="37:68" ht="12.75" customHeight="1">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row>
    <row r="135" spans="37:68" ht="12.75" customHeight="1">
      <c r="AK135" s="493"/>
      <c r="AL135" s="493"/>
      <c r="AM135" s="493"/>
      <c r="AN135" s="493"/>
      <c r="AO135" s="493"/>
      <c r="AP135" s="493"/>
      <c r="AQ135" s="493"/>
      <c r="AR135" s="493"/>
      <c r="AS135" s="493"/>
      <c r="AT135" s="493"/>
      <c r="AU135" s="493"/>
      <c r="AV135" s="493"/>
      <c r="AW135" s="493"/>
      <c r="AX135" s="493"/>
      <c r="AY135" s="493"/>
      <c r="AZ135" s="493"/>
      <c r="BA135" s="493"/>
      <c r="BB135" s="493"/>
      <c r="BC135" s="493"/>
      <c r="BD135" s="493"/>
      <c r="BE135" s="493"/>
      <c r="BF135" s="493"/>
      <c r="BG135" s="493"/>
      <c r="BH135" s="493"/>
      <c r="BI135" s="493"/>
      <c r="BJ135" s="493"/>
      <c r="BK135" s="493"/>
      <c r="BL135" s="493"/>
      <c r="BM135" s="493"/>
      <c r="BN135" s="493"/>
      <c r="BO135" s="493"/>
      <c r="BP135" s="493"/>
    </row>
    <row r="136" spans="37:68" ht="12.75" customHeight="1">
      <c r="AK136" s="493"/>
      <c r="AL136" s="493"/>
      <c r="AM136" s="493"/>
      <c r="AN136" s="493"/>
      <c r="AO136" s="493"/>
      <c r="AP136" s="493"/>
      <c r="AQ136" s="493"/>
      <c r="AR136" s="493"/>
      <c r="AS136" s="493"/>
      <c r="AT136" s="493"/>
      <c r="AU136" s="493"/>
      <c r="AV136" s="493"/>
      <c r="AW136" s="493"/>
      <c r="AX136" s="493"/>
      <c r="AY136" s="493"/>
      <c r="AZ136" s="493"/>
      <c r="BA136" s="493"/>
      <c r="BB136" s="493"/>
      <c r="BC136" s="493"/>
      <c r="BD136" s="493"/>
      <c r="BE136" s="493"/>
      <c r="BF136" s="493"/>
      <c r="BG136" s="493"/>
      <c r="BH136" s="493"/>
      <c r="BI136" s="493"/>
      <c r="BJ136" s="493"/>
      <c r="BK136" s="493"/>
      <c r="BL136" s="493"/>
      <c r="BM136" s="493"/>
      <c r="BN136" s="493"/>
      <c r="BO136" s="493"/>
      <c r="BP136" s="493"/>
    </row>
    <row r="137" spans="37:68" ht="12.75" customHeight="1">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c r="BJ137" s="493"/>
      <c r="BK137" s="493"/>
      <c r="BL137" s="493"/>
      <c r="BM137" s="493"/>
      <c r="BN137" s="493"/>
      <c r="BO137" s="493"/>
      <c r="BP137" s="493"/>
    </row>
    <row r="138" spans="37:68" ht="12.75" customHeight="1">
      <c r="AK138" s="493"/>
      <c r="AL138" s="493"/>
      <c r="AM138" s="493"/>
      <c r="AN138" s="493"/>
      <c r="AO138" s="493"/>
      <c r="AP138" s="493"/>
      <c r="AQ138" s="493"/>
      <c r="AR138" s="493"/>
      <c r="AS138" s="493"/>
      <c r="AT138" s="493"/>
      <c r="AU138" s="493"/>
      <c r="AV138" s="493"/>
      <c r="AW138" s="493"/>
      <c r="AX138" s="493"/>
      <c r="AY138" s="493"/>
      <c r="AZ138" s="493"/>
      <c r="BA138" s="493"/>
      <c r="BB138" s="493"/>
      <c r="BC138" s="493"/>
      <c r="BD138" s="493"/>
      <c r="BE138" s="493"/>
      <c r="BF138" s="493"/>
      <c r="BG138" s="493"/>
      <c r="BH138" s="493"/>
      <c r="BI138" s="493"/>
      <c r="BJ138" s="493"/>
      <c r="BK138" s="493"/>
      <c r="BL138" s="493"/>
      <c r="BM138" s="493"/>
      <c r="BN138" s="493"/>
      <c r="BO138" s="493"/>
      <c r="BP138" s="493"/>
    </row>
    <row r="139" spans="37:68" ht="12.75" customHeight="1">
      <c r="AK139" s="493"/>
      <c r="AL139" s="493"/>
      <c r="AM139" s="493"/>
      <c r="AN139" s="493"/>
      <c r="AO139" s="493"/>
      <c r="AP139" s="493"/>
      <c r="AQ139" s="493"/>
      <c r="AR139" s="493"/>
      <c r="AS139" s="493"/>
      <c r="AT139" s="493"/>
      <c r="AU139" s="493"/>
      <c r="AV139" s="493"/>
      <c r="AW139" s="493"/>
      <c r="AX139" s="493"/>
      <c r="AY139" s="493"/>
      <c r="AZ139" s="493"/>
      <c r="BA139" s="493"/>
      <c r="BB139" s="493"/>
      <c r="BC139" s="493"/>
      <c r="BD139" s="493"/>
      <c r="BE139" s="493"/>
      <c r="BF139" s="493"/>
      <c r="BG139" s="493"/>
      <c r="BH139" s="493"/>
      <c r="BI139" s="493"/>
      <c r="BJ139" s="493"/>
      <c r="BK139" s="493"/>
      <c r="BL139" s="493"/>
      <c r="BM139" s="493"/>
      <c r="BN139" s="493"/>
      <c r="BO139" s="493"/>
      <c r="BP139" s="493"/>
    </row>
    <row r="140" spans="37:68" ht="12.75" customHeight="1">
      <c r="AK140" s="493"/>
      <c r="AL140" s="493"/>
      <c r="AM140" s="493"/>
      <c r="AN140" s="493"/>
      <c r="AO140" s="493"/>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c r="BJ140" s="493"/>
      <c r="BK140" s="493"/>
      <c r="BL140" s="493"/>
      <c r="BM140" s="493"/>
      <c r="BN140" s="493"/>
      <c r="BO140" s="493"/>
      <c r="BP140" s="493"/>
    </row>
    <row r="141" spans="37:68" ht="12.75" customHeight="1">
      <c r="AK141" s="493"/>
      <c r="AL141" s="493"/>
      <c r="AM141" s="493"/>
      <c r="AN141" s="493"/>
      <c r="AO141" s="493"/>
      <c r="AP141" s="493"/>
      <c r="AQ141" s="493"/>
      <c r="AR141" s="493"/>
      <c r="AS141" s="493"/>
      <c r="AT141" s="493"/>
      <c r="AU141" s="493"/>
      <c r="AV141" s="493"/>
      <c r="AW141" s="493"/>
      <c r="AX141" s="493"/>
      <c r="AY141" s="493"/>
      <c r="AZ141" s="493"/>
      <c r="BA141" s="493"/>
      <c r="BB141" s="493"/>
      <c r="BC141" s="493"/>
      <c r="BD141" s="493"/>
      <c r="BE141" s="493"/>
      <c r="BF141" s="493"/>
      <c r="BG141" s="493"/>
      <c r="BH141" s="493"/>
      <c r="BI141" s="493"/>
      <c r="BJ141" s="493"/>
      <c r="BK141" s="493"/>
      <c r="BL141" s="493"/>
      <c r="BM141" s="493"/>
      <c r="BN141" s="493"/>
      <c r="BO141" s="493"/>
      <c r="BP141" s="493"/>
    </row>
    <row r="142" spans="37:68" ht="12.75" customHeight="1">
      <c r="AK142" s="493"/>
      <c r="AL142" s="493"/>
      <c r="AM142" s="493"/>
      <c r="AN142" s="493"/>
      <c r="AO142" s="493"/>
      <c r="AP142" s="493"/>
      <c r="AQ142" s="493"/>
      <c r="AR142" s="493"/>
      <c r="AS142" s="493"/>
      <c r="AT142" s="493"/>
      <c r="AU142" s="493"/>
      <c r="AV142" s="493"/>
      <c r="AW142" s="493"/>
      <c r="AX142" s="493"/>
      <c r="AY142" s="493"/>
      <c r="AZ142" s="493"/>
      <c r="BA142" s="493"/>
      <c r="BB142" s="493"/>
      <c r="BC142" s="493"/>
      <c r="BD142" s="493"/>
      <c r="BE142" s="493"/>
      <c r="BF142" s="493"/>
      <c r="BG142" s="493"/>
      <c r="BH142" s="493"/>
      <c r="BI142" s="493"/>
      <c r="BJ142" s="493"/>
      <c r="BK142" s="493"/>
      <c r="BL142" s="493"/>
      <c r="BM142" s="493"/>
      <c r="BN142" s="493"/>
      <c r="BO142" s="493"/>
      <c r="BP142" s="493"/>
    </row>
    <row r="143" spans="37:68" ht="12.75" customHeight="1">
      <c r="AK143" s="493"/>
      <c r="AL143" s="493"/>
      <c r="AM143" s="493"/>
      <c r="AN143" s="493"/>
      <c r="AO143" s="493"/>
      <c r="AP143" s="493"/>
      <c r="AQ143" s="493"/>
      <c r="AR143" s="493"/>
      <c r="AS143" s="493"/>
      <c r="AT143" s="493"/>
      <c r="AU143" s="493"/>
      <c r="AV143" s="493"/>
      <c r="AW143" s="493"/>
      <c r="AX143" s="493"/>
      <c r="AY143" s="493"/>
      <c r="AZ143" s="493"/>
      <c r="BA143" s="493"/>
      <c r="BB143" s="493"/>
      <c r="BC143" s="493"/>
      <c r="BD143" s="493"/>
      <c r="BE143" s="493"/>
      <c r="BF143" s="493"/>
      <c r="BG143" s="493"/>
      <c r="BH143" s="493"/>
      <c r="BI143" s="493"/>
      <c r="BJ143" s="493"/>
      <c r="BK143" s="493"/>
      <c r="BL143" s="493"/>
      <c r="BM143" s="493"/>
      <c r="BN143" s="493"/>
      <c r="BO143" s="493"/>
      <c r="BP143" s="493"/>
    </row>
    <row r="144" spans="37:68" ht="12.75" customHeight="1">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c r="BJ144" s="493"/>
      <c r="BK144" s="493"/>
      <c r="BL144" s="493"/>
      <c r="BM144" s="493"/>
      <c r="BN144" s="493"/>
      <c r="BO144" s="493"/>
      <c r="BP144" s="493"/>
    </row>
    <row r="145" spans="37:68" ht="12.75" customHeight="1">
      <c r="AK145" s="493"/>
      <c r="AL145" s="493"/>
      <c r="AM145" s="493"/>
      <c r="AN145" s="493"/>
      <c r="AO145" s="493"/>
      <c r="AP145" s="493"/>
      <c r="AQ145" s="493"/>
      <c r="AR145" s="493"/>
      <c r="AS145" s="493"/>
      <c r="AT145" s="493"/>
      <c r="AU145" s="493"/>
      <c r="AV145" s="493"/>
      <c r="AW145" s="493"/>
      <c r="AX145" s="493"/>
      <c r="AY145" s="493"/>
      <c r="AZ145" s="493"/>
      <c r="BA145" s="493"/>
      <c r="BB145" s="493"/>
      <c r="BC145" s="493"/>
      <c r="BD145" s="493"/>
      <c r="BE145" s="493"/>
      <c r="BF145" s="493"/>
      <c r="BG145" s="493"/>
      <c r="BH145" s="493"/>
      <c r="BI145" s="493"/>
      <c r="BJ145" s="493"/>
      <c r="BK145" s="493"/>
      <c r="BL145" s="493"/>
      <c r="BM145" s="493"/>
      <c r="BN145" s="493"/>
      <c r="BO145" s="493"/>
      <c r="BP145" s="493"/>
    </row>
    <row r="146" spans="37:68" ht="12.75" customHeight="1">
      <c r="AK146" s="493"/>
      <c r="AL146" s="493"/>
      <c r="AM146" s="493"/>
      <c r="AN146" s="493"/>
      <c r="AO146" s="493"/>
      <c r="AP146" s="493"/>
      <c r="AQ146" s="493"/>
      <c r="AR146" s="493"/>
      <c r="AS146" s="493"/>
      <c r="AT146" s="493"/>
      <c r="AU146" s="493"/>
      <c r="AV146" s="493"/>
      <c r="AW146" s="493"/>
      <c r="AX146" s="493"/>
      <c r="AY146" s="493"/>
      <c r="AZ146" s="493"/>
      <c r="BA146" s="493"/>
      <c r="BB146" s="493"/>
      <c r="BC146" s="493"/>
      <c r="BD146" s="493"/>
      <c r="BE146" s="493"/>
      <c r="BF146" s="493"/>
      <c r="BG146" s="493"/>
      <c r="BH146" s="493"/>
      <c r="BI146" s="493"/>
      <c r="BJ146" s="493"/>
      <c r="BK146" s="493"/>
      <c r="BL146" s="493"/>
      <c r="BM146" s="493"/>
      <c r="BN146" s="493"/>
      <c r="BO146" s="493"/>
      <c r="BP146" s="493"/>
    </row>
    <row r="147" spans="37:68" ht="12.75" customHeight="1">
      <c r="AK147" s="493"/>
      <c r="AL147" s="493"/>
      <c r="AM147" s="493"/>
      <c r="AN147" s="493"/>
      <c r="AO147" s="493"/>
      <c r="AP147" s="493"/>
      <c r="AQ147" s="493"/>
      <c r="AR147" s="493"/>
      <c r="AS147" s="493"/>
      <c r="AT147" s="493"/>
      <c r="AU147" s="493"/>
      <c r="AV147" s="493"/>
      <c r="AW147" s="493"/>
      <c r="AX147" s="493"/>
      <c r="AY147" s="493"/>
      <c r="AZ147" s="493"/>
      <c r="BA147" s="493"/>
      <c r="BB147" s="493"/>
      <c r="BC147" s="493"/>
      <c r="BD147" s="493"/>
      <c r="BE147" s="493"/>
      <c r="BF147" s="493"/>
      <c r="BG147" s="493"/>
      <c r="BH147" s="493"/>
      <c r="BI147" s="493"/>
      <c r="BJ147" s="493"/>
      <c r="BK147" s="493"/>
      <c r="BL147" s="493"/>
      <c r="BM147" s="493"/>
      <c r="BN147" s="493"/>
      <c r="BO147" s="493"/>
      <c r="BP147" s="493"/>
    </row>
    <row r="148" spans="37:68" ht="12.75" customHeight="1">
      <c r="AK148" s="493"/>
      <c r="AL148" s="493"/>
      <c r="AM148" s="493"/>
      <c r="AN148" s="493"/>
      <c r="AO148" s="493"/>
      <c r="AP148" s="493"/>
      <c r="AQ148" s="493"/>
      <c r="AR148" s="493"/>
      <c r="AS148" s="493"/>
      <c r="AT148" s="493"/>
      <c r="AU148" s="493"/>
      <c r="AV148" s="493"/>
      <c r="AW148" s="493"/>
      <c r="AX148" s="493"/>
      <c r="AY148" s="493"/>
      <c r="AZ148" s="493"/>
      <c r="BA148" s="493"/>
      <c r="BB148" s="493"/>
      <c r="BC148" s="493"/>
      <c r="BD148" s="493"/>
      <c r="BE148" s="493"/>
      <c r="BF148" s="493"/>
      <c r="BG148" s="493"/>
      <c r="BH148" s="493"/>
      <c r="BI148" s="493"/>
      <c r="BJ148" s="493"/>
      <c r="BK148" s="493"/>
      <c r="BL148" s="493"/>
      <c r="BM148" s="493"/>
      <c r="BN148" s="493"/>
      <c r="BO148" s="493"/>
      <c r="BP148" s="493"/>
    </row>
    <row r="149" spans="37:68" ht="12.75" customHeight="1">
      <c r="AK149" s="493"/>
      <c r="AL149" s="493"/>
      <c r="AM149" s="493"/>
      <c r="AN149" s="493"/>
      <c r="AO149" s="493"/>
      <c r="AP149" s="493"/>
      <c r="AQ149" s="493"/>
      <c r="AR149" s="493"/>
      <c r="AS149" s="493"/>
      <c r="AT149" s="493"/>
      <c r="AU149" s="493"/>
      <c r="AV149" s="493"/>
      <c r="AW149" s="493"/>
      <c r="AX149" s="493"/>
      <c r="AY149" s="493"/>
      <c r="AZ149" s="493"/>
      <c r="BA149" s="493"/>
      <c r="BB149" s="493"/>
      <c r="BC149" s="493"/>
      <c r="BD149" s="493"/>
      <c r="BE149" s="493"/>
      <c r="BF149" s="493"/>
      <c r="BG149" s="493"/>
      <c r="BH149" s="493"/>
      <c r="BI149" s="493"/>
      <c r="BJ149" s="493"/>
      <c r="BK149" s="493"/>
      <c r="BL149" s="493"/>
      <c r="BM149" s="493"/>
      <c r="BN149" s="493"/>
      <c r="BO149" s="493"/>
      <c r="BP149" s="493"/>
    </row>
    <row r="150" spans="37:68" ht="12.75" customHeight="1">
      <c r="AK150" s="493"/>
      <c r="AL150" s="493"/>
      <c r="AM150" s="493"/>
      <c r="AN150" s="493"/>
      <c r="AO150" s="493"/>
      <c r="AP150" s="493"/>
      <c r="AQ150" s="493"/>
      <c r="AR150" s="493"/>
      <c r="AS150" s="493"/>
      <c r="AT150" s="493"/>
      <c r="AU150" s="493"/>
      <c r="AV150" s="493"/>
      <c r="AW150" s="493"/>
      <c r="AX150" s="493"/>
      <c r="AY150" s="493"/>
      <c r="AZ150" s="493"/>
      <c r="BA150" s="493"/>
      <c r="BB150" s="493"/>
      <c r="BC150" s="493"/>
      <c r="BD150" s="493"/>
      <c r="BE150" s="493"/>
      <c r="BF150" s="493"/>
      <c r="BG150" s="493"/>
      <c r="BH150" s="493"/>
      <c r="BI150" s="493"/>
      <c r="BJ150" s="493"/>
      <c r="BK150" s="493"/>
      <c r="BL150" s="493"/>
      <c r="BM150" s="493"/>
      <c r="BN150" s="493"/>
      <c r="BO150" s="493"/>
      <c r="BP150" s="493"/>
    </row>
    <row r="151" spans="37:68" ht="12.75" customHeight="1">
      <c r="AK151" s="493"/>
      <c r="AL151" s="493"/>
      <c r="AM151" s="493"/>
      <c r="AN151" s="493"/>
      <c r="AO151" s="493"/>
      <c r="AP151" s="493"/>
      <c r="AQ151" s="493"/>
      <c r="AR151" s="493"/>
      <c r="AS151" s="493"/>
      <c r="AT151" s="493"/>
      <c r="AU151" s="493"/>
      <c r="AV151" s="493"/>
      <c r="AW151" s="493"/>
      <c r="AX151" s="493"/>
      <c r="AY151" s="493"/>
      <c r="AZ151" s="493"/>
      <c r="BA151" s="493"/>
      <c r="BB151" s="493"/>
      <c r="BC151" s="493"/>
      <c r="BD151" s="493"/>
      <c r="BE151" s="493"/>
      <c r="BF151" s="493"/>
      <c r="BG151" s="493"/>
      <c r="BH151" s="493"/>
      <c r="BI151" s="493"/>
      <c r="BJ151" s="493"/>
      <c r="BK151" s="493"/>
      <c r="BL151" s="493"/>
      <c r="BM151" s="493"/>
      <c r="BN151" s="493"/>
      <c r="BO151" s="493"/>
      <c r="BP151" s="493"/>
    </row>
    <row r="152" spans="37:68" ht="12.75" customHeight="1">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493"/>
      <c r="BH152" s="493"/>
      <c r="BI152" s="493"/>
      <c r="BJ152" s="493"/>
      <c r="BK152" s="493"/>
      <c r="BL152" s="493"/>
      <c r="BM152" s="493"/>
      <c r="BN152" s="493"/>
      <c r="BO152" s="493"/>
      <c r="BP152" s="493"/>
    </row>
    <row r="153" spans="37:68" ht="12.75" customHeight="1">
      <c r="AK153" s="493"/>
      <c r="AL153" s="493"/>
      <c r="AM153" s="493"/>
      <c r="AN153" s="493"/>
      <c r="AO153" s="493"/>
      <c r="AP153" s="493"/>
      <c r="AQ153" s="493"/>
      <c r="AR153" s="493"/>
      <c r="AS153" s="493"/>
      <c r="AT153" s="493"/>
      <c r="AU153" s="493"/>
      <c r="AV153" s="493"/>
      <c r="AW153" s="493"/>
      <c r="AX153" s="493"/>
      <c r="AY153" s="493"/>
      <c r="AZ153" s="493"/>
      <c r="BA153" s="493"/>
      <c r="BB153" s="493"/>
      <c r="BC153" s="493"/>
      <c r="BD153" s="493"/>
      <c r="BE153" s="493"/>
      <c r="BF153" s="493"/>
      <c r="BG153" s="493"/>
      <c r="BH153" s="493"/>
      <c r="BI153" s="493"/>
      <c r="BJ153" s="493"/>
      <c r="BK153" s="493"/>
      <c r="BL153" s="493"/>
      <c r="BM153" s="493"/>
      <c r="BN153" s="493"/>
      <c r="BO153" s="493"/>
      <c r="BP153" s="493"/>
    </row>
    <row r="154" spans="37:68" ht="12.75" customHeight="1">
      <c r="AK154" s="493"/>
      <c r="AL154" s="493"/>
      <c r="AM154" s="493"/>
      <c r="AN154" s="493"/>
      <c r="AO154" s="493"/>
      <c r="AP154" s="493"/>
      <c r="AQ154" s="493"/>
      <c r="AR154" s="493"/>
      <c r="AS154" s="493"/>
      <c r="AT154" s="493"/>
      <c r="AU154" s="493"/>
      <c r="AV154" s="493"/>
      <c r="AW154" s="493"/>
      <c r="AX154" s="493"/>
      <c r="AY154" s="493"/>
      <c r="AZ154" s="493"/>
      <c r="BA154" s="493"/>
      <c r="BB154" s="493"/>
      <c r="BC154" s="493"/>
      <c r="BD154" s="493"/>
      <c r="BE154" s="493"/>
      <c r="BF154" s="493"/>
      <c r="BG154" s="493"/>
      <c r="BH154" s="493"/>
      <c r="BI154" s="493"/>
      <c r="BJ154" s="493"/>
      <c r="BK154" s="493"/>
      <c r="BL154" s="493"/>
      <c r="BM154" s="493"/>
      <c r="BN154" s="493"/>
      <c r="BO154" s="493"/>
      <c r="BP154" s="493"/>
    </row>
    <row r="155" spans="37:68" ht="12.75" customHeight="1">
      <c r="AK155" s="493"/>
      <c r="AL155" s="493"/>
      <c r="AM155" s="493"/>
      <c r="AN155" s="493"/>
      <c r="AO155" s="493"/>
      <c r="AP155" s="493"/>
      <c r="AQ155" s="493"/>
      <c r="AR155" s="493"/>
      <c r="AS155" s="493"/>
      <c r="AT155" s="493"/>
      <c r="AU155" s="493"/>
      <c r="AV155" s="493"/>
      <c r="AW155" s="493"/>
      <c r="AX155" s="493"/>
      <c r="AY155" s="493"/>
      <c r="AZ155" s="493"/>
      <c r="BA155" s="493"/>
      <c r="BB155" s="493"/>
      <c r="BC155" s="493"/>
      <c r="BD155" s="493"/>
      <c r="BE155" s="493"/>
      <c r="BF155" s="493"/>
      <c r="BG155" s="493"/>
      <c r="BH155" s="493"/>
      <c r="BI155" s="493"/>
      <c r="BJ155" s="493"/>
      <c r="BK155" s="493"/>
      <c r="BL155" s="493"/>
      <c r="BM155" s="493"/>
      <c r="BN155" s="493"/>
      <c r="BO155" s="493"/>
      <c r="BP155" s="493"/>
    </row>
    <row r="156" spans="37:68" ht="12.75" customHeight="1">
      <c r="AK156" s="493"/>
      <c r="AL156" s="493"/>
      <c r="AM156" s="493"/>
      <c r="AN156" s="493"/>
      <c r="AO156" s="493"/>
      <c r="AP156" s="493"/>
      <c r="AQ156" s="493"/>
      <c r="AR156" s="493"/>
      <c r="AS156" s="493"/>
      <c r="AT156" s="493"/>
      <c r="AU156" s="493"/>
      <c r="AV156" s="493"/>
      <c r="AW156" s="493"/>
      <c r="AX156" s="493"/>
      <c r="AY156" s="493"/>
      <c r="AZ156" s="493"/>
      <c r="BA156" s="493"/>
      <c r="BB156" s="493"/>
      <c r="BC156" s="493"/>
      <c r="BD156" s="493"/>
      <c r="BE156" s="493"/>
      <c r="BF156" s="493"/>
      <c r="BG156" s="493"/>
      <c r="BH156" s="493"/>
      <c r="BI156" s="493"/>
      <c r="BJ156" s="493"/>
      <c r="BK156" s="493"/>
      <c r="BL156" s="493"/>
      <c r="BM156" s="493"/>
      <c r="BN156" s="493"/>
      <c r="BO156" s="493"/>
      <c r="BP156" s="493"/>
    </row>
    <row r="157" spans="37:68" ht="12.75" customHeight="1">
      <c r="AK157" s="493"/>
      <c r="AL157" s="493"/>
      <c r="AM157" s="493"/>
      <c r="AN157" s="493"/>
      <c r="AO157" s="493"/>
      <c r="AP157" s="493"/>
      <c r="AQ157" s="493"/>
      <c r="AR157" s="493"/>
      <c r="AS157" s="493"/>
      <c r="AT157" s="493"/>
      <c r="AU157" s="493"/>
      <c r="AV157" s="493"/>
      <c r="AW157" s="493"/>
      <c r="AX157" s="493"/>
      <c r="AY157" s="493"/>
      <c r="AZ157" s="493"/>
      <c r="BA157" s="493"/>
      <c r="BB157" s="493"/>
      <c r="BC157" s="493"/>
      <c r="BD157" s="493"/>
      <c r="BE157" s="493"/>
      <c r="BF157" s="493"/>
      <c r="BG157" s="493"/>
      <c r="BH157" s="493"/>
      <c r="BI157" s="493"/>
      <c r="BJ157" s="493"/>
      <c r="BK157" s="493"/>
      <c r="BL157" s="493"/>
      <c r="BM157" s="493"/>
      <c r="BN157" s="493"/>
      <c r="BO157" s="493"/>
      <c r="BP157" s="493"/>
    </row>
    <row r="158" spans="37:68" ht="12.75" customHeight="1">
      <c r="AK158" s="493"/>
      <c r="AL158" s="493"/>
      <c r="AM158" s="493"/>
      <c r="AN158" s="493"/>
      <c r="AO158" s="493"/>
      <c r="AP158" s="493"/>
      <c r="AQ158" s="493"/>
      <c r="AR158" s="493"/>
      <c r="AS158" s="493"/>
      <c r="AT158" s="493"/>
      <c r="AU158" s="493"/>
      <c r="AV158" s="493"/>
      <c r="AW158" s="493"/>
      <c r="AX158" s="493"/>
      <c r="AY158" s="493"/>
      <c r="AZ158" s="493"/>
      <c r="BA158" s="493"/>
      <c r="BB158" s="493"/>
      <c r="BC158" s="493"/>
      <c r="BD158" s="493"/>
      <c r="BE158" s="493"/>
      <c r="BF158" s="493"/>
      <c r="BG158" s="493"/>
      <c r="BH158" s="493"/>
      <c r="BI158" s="493"/>
      <c r="BJ158" s="493"/>
      <c r="BK158" s="493"/>
      <c r="BL158" s="493"/>
      <c r="BM158" s="493"/>
      <c r="BN158" s="493"/>
      <c r="BO158" s="493"/>
      <c r="BP158" s="493"/>
    </row>
    <row r="159" spans="37:68" ht="12.75" customHeight="1">
      <c r="AK159" s="493"/>
      <c r="AL159" s="493"/>
      <c r="AM159" s="493"/>
      <c r="AN159" s="493"/>
      <c r="AO159" s="493"/>
      <c r="AP159" s="493"/>
      <c r="AQ159" s="493"/>
      <c r="AR159" s="493"/>
      <c r="AS159" s="493"/>
      <c r="AT159" s="493"/>
      <c r="AU159" s="493"/>
      <c r="AV159" s="493"/>
      <c r="AW159" s="493"/>
      <c r="AX159" s="493"/>
      <c r="AY159" s="493"/>
      <c r="AZ159" s="493"/>
      <c r="BA159" s="493"/>
      <c r="BB159" s="493"/>
      <c r="BC159" s="493"/>
      <c r="BD159" s="493"/>
      <c r="BE159" s="493"/>
      <c r="BF159" s="493"/>
      <c r="BG159" s="493"/>
      <c r="BH159" s="493"/>
      <c r="BI159" s="493"/>
      <c r="BJ159" s="493"/>
      <c r="BK159" s="493"/>
      <c r="BL159" s="493"/>
      <c r="BM159" s="493"/>
      <c r="BN159" s="493"/>
      <c r="BO159" s="493"/>
      <c r="BP159" s="493"/>
    </row>
    <row r="160" spans="37:68" ht="12.75" customHeight="1">
      <c r="AK160" s="493"/>
      <c r="AL160" s="493"/>
      <c r="AM160" s="493"/>
      <c r="AN160" s="493"/>
      <c r="AO160" s="493"/>
      <c r="AP160" s="493"/>
      <c r="AQ160" s="493"/>
      <c r="AR160" s="493"/>
      <c r="AS160" s="493"/>
      <c r="AT160" s="493"/>
      <c r="AU160" s="493"/>
      <c r="AV160" s="493"/>
      <c r="AW160" s="493"/>
      <c r="AX160" s="493"/>
      <c r="AY160" s="493"/>
      <c r="AZ160" s="493"/>
      <c r="BA160" s="493"/>
      <c r="BB160" s="493"/>
      <c r="BC160" s="493"/>
      <c r="BD160" s="493"/>
      <c r="BE160" s="493"/>
      <c r="BF160" s="493"/>
      <c r="BG160" s="493"/>
      <c r="BH160" s="493"/>
      <c r="BI160" s="493"/>
      <c r="BJ160" s="493"/>
      <c r="BK160" s="493"/>
      <c r="BL160" s="493"/>
      <c r="BM160" s="493"/>
      <c r="BN160" s="493"/>
      <c r="BO160" s="493"/>
      <c r="BP160" s="493"/>
    </row>
    <row r="161" s="493" customFormat="1" ht="12.75" customHeight="1"/>
    <row r="162" s="493" customFormat="1" ht="12.75" customHeight="1"/>
    <row r="163" s="493" customFormat="1" ht="12.75" customHeight="1"/>
    <row r="164" s="493" customFormat="1" ht="12.75" customHeight="1"/>
    <row r="165" s="493" customFormat="1" ht="12.75" customHeight="1"/>
  </sheetData>
  <mergeCells count="4">
    <mergeCell ref="A1:B1"/>
    <mergeCell ref="A2:B2"/>
    <mergeCell ref="A3:B3"/>
    <mergeCell ref="A4:B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120"/>
  <sheetViews>
    <sheetView showGridLines="0" workbookViewId="0">
      <pane xSplit="1" ySplit="7" topLeftCell="U11" activePane="bottomRight" state="frozen"/>
      <selection pane="topRight" activeCell="B1" sqref="B1"/>
      <selection pane="bottomLeft" activeCell="A8" sqref="A8"/>
      <selection pane="bottomRight" activeCell="A41" sqref="A41"/>
    </sheetView>
  </sheetViews>
  <sheetFormatPr baseColWidth="10" defaultColWidth="8.83203125" defaultRowHeight="14" outlineLevelCol="1"/>
  <cols>
    <col min="1" max="1" width="54.83203125" style="348" customWidth="1"/>
    <col min="2" max="10" width="9.1640625" style="133" customWidth="1" outlineLevel="1"/>
    <col min="11" max="11" width="9.1640625" style="133" customWidth="1"/>
    <col min="12" max="15" width="9.1640625" style="133" customWidth="1" outlineLevel="1"/>
    <col min="16" max="16" width="9.1640625" style="133" customWidth="1"/>
    <col min="17" max="20" width="9.1640625" style="133" customWidth="1" outlineLevel="1"/>
    <col min="21" max="21" width="9.1640625" style="133" customWidth="1"/>
    <col min="22" max="25" width="9.1640625" style="133" customWidth="1" outlineLevel="1"/>
    <col min="26" max="26" width="9.1640625" style="133" customWidth="1"/>
    <col min="27" max="30" width="9.1640625" style="133" customWidth="1" outlineLevel="1"/>
    <col min="31" max="35" width="9.1640625" style="349" customWidth="1"/>
    <col min="36" max="74" width="8.83203125" style="13"/>
    <col min="75" max="16384" width="8.83203125" style="133"/>
  </cols>
  <sheetData>
    <row r="1" spans="1:74" s="4" customFormat="1" ht="16">
      <c r="A1" s="1" t="s">
        <v>99</v>
      </c>
      <c r="AE1" s="203"/>
      <c r="AF1" s="203"/>
      <c r="AG1" s="203"/>
      <c r="AH1" s="203"/>
      <c r="AI1" s="203"/>
    </row>
    <row r="2" spans="1:74" s="4" customFormat="1" ht="16">
      <c r="A2" s="204" t="s">
        <v>1</v>
      </c>
      <c r="K2" s="205"/>
      <c r="L2" s="205"/>
      <c r="M2" s="205"/>
      <c r="N2" s="205"/>
      <c r="O2" s="205"/>
      <c r="P2" s="205"/>
      <c r="Q2" s="205"/>
      <c r="R2" s="205"/>
      <c r="S2" s="205"/>
      <c r="T2" s="205"/>
      <c r="U2" s="205"/>
      <c r="V2" s="205"/>
      <c r="W2" s="205"/>
      <c r="X2" s="205"/>
      <c r="Y2" s="205"/>
      <c r="Z2" s="205"/>
      <c r="AA2" s="205"/>
      <c r="AB2" s="205"/>
      <c r="AC2" s="205"/>
      <c r="AD2" s="205"/>
      <c r="AE2" s="206"/>
      <c r="AF2" s="206"/>
      <c r="AG2" s="206"/>
      <c r="AH2" s="206"/>
      <c r="AI2" s="206"/>
    </row>
    <row r="3" spans="1:74" s="4" customFormat="1">
      <c r="B3" s="6"/>
      <c r="C3" s="6"/>
      <c r="D3" s="6"/>
      <c r="E3" s="6"/>
      <c r="F3" s="6"/>
      <c r="G3" s="6"/>
      <c r="H3" s="6"/>
      <c r="I3" s="6"/>
      <c r="J3" s="6"/>
      <c r="K3" s="6"/>
      <c r="L3" s="207"/>
      <c r="M3" s="6"/>
      <c r="N3" s="6"/>
      <c r="O3" s="6"/>
      <c r="P3" s="205"/>
      <c r="Q3" s="208"/>
      <c r="R3" s="208"/>
      <c r="S3" s="208"/>
      <c r="T3" s="208"/>
      <c r="U3" s="208"/>
      <c r="V3" s="208"/>
      <c r="W3" s="208"/>
      <c r="X3" s="208"/>
      <c r="Y3" s="208"/>
      <c r="Z3" s="208"/>
      <c r="AA3" s="208"/>
      <c r="AB3" s="208"/>
      <c r="AC3" s="208"/>
      <c r="AD3" s="208"/>
      <c r="AE3" s="209"/>
      <c r="AF3" s="209"/>
      <c r="AG3" s="209"/>
      <c r="AH3" s="209"/>
      <c r="AI3" s="209"/>
    </row>
    <row r="4" spans="1:74" s="4" customFormat="1">
      <c r="A4" s="141" t="s">
        <v>2</v>
      </c>
      <c r="B4" s="210"/>
      <c r="C4" s="210"/>
      <c r="D4" s="8"/>
      <c r="E4" s="8"/>
      <c r="F4" s="8"/>
      <c r="G4" s="8"/>
      <c r="H4" s="8"/>
      <c r="I4" s="8"/>
      <c r="J4" s="8"/>
      <c r="K4" s="205"/>
      <c r="L4" s="8"/>
      <c r="M4" s="8"/>
      <c r="N4" s="8"/>
      <c r="O4" s="8"/>
      <c r="P4" s="205"/>
      <c r="Q4" s="208"/>
      <c r="R4" s="208"/>
      <c r="S4" s="208"/>
      <c r="T4" s="208"/>
      <c r="U4" s="208"/>
      <c r="V4" s="208"/>
      <c r="W4" s="208"/>
      <c r="X4" s="208"/>
      <c r="Y4" s="208"/>
      <c r="Z4" s="208"/>
      <c r="AA4" s="208"/>
      <c r="AB4" s="208"/>
      <c r="AC4" s="208"/>
      <c r="AD4" s="208"/>
      <c r="AE4" s="209"/>
      <c r="AF4" s="209"/>
      <c r="AG4" s="209"/>
      <c r="AH4" s="209"/>
      <c r="AI4" s="209"/>
    </row>
    <row r="5" spans="1:74" s="13" customFormat="1" ht="15" thickBot="1">
      <c r="A5" s="142" t="s">
        <v>3</v>
      </c>
      <c r="L5" s="211"/>
      <c r="M5" s="212"/>
      <c r="N5" s="212"/>
      <c r="O5" s="212"/>
      <c r="Q5" s="212"/>
      <c r="R5" s="212"/>
      <c r="V5" s="211"/>
      <c r="W5" s="211"/>
      <c r="X5" s="211"/>
      <c r="Y5" s="211"/>
      <c r="AE5" s="213"/>
      <c r="AF5" s="213"/>
      <c r="AG5" s="213"/>
      <c r="AH5" s="213"/>
      <c r="AI5" s="213"/>
    </row>
    <row r="6" spans="1:74" ht="15" customHeight="1" thickBot="1">
      <c r="A6" s="583" t="s">
        <v>100</v>
      </c>
      <c r="B6" s="11">
        <v>2011</v>
      </c>
      <c r="C6" s="11"/>
      <c r="D6" s="11"/>
      <c r="E6" s="12"/>
      <c r="F6" s="10" t="s">
        <v>5</v>
      </c>
      <c r="G6" s="11">
        <v>2012</v>
      </c>
      <c r="H6" s="11"/>
      <c r="I6" s="11"/>
      <c r="J6" s="12"/>
      <c r="K6" s="10" t="s">
        <v>5</v>
      </c>
      <c r="L6" s="11">
        <v>2013</v>
      </c>
      <c r="M6" s="11"/>
      <c r="N6" s="11"/>
      <c r="O6" s="12"/>
      <c r="P6" s="10" t="s">
        <v>5</v>
      </c>
      <c r="Q6" s="11">
        <v>2014</v>
      </c>
      <c r="R6" s="11"/>
      <c r="S6" s="11"/>
      <c r="T6" s="12"/>
      <c r="U6" s="10" t="s">
        <v>5</v>
      </c>
      <c r="V6" s="11">
        <v>2015</v>
      </c>
      <c r="W6" s="11"/>
      <c r="X6" s="11"/>
      <c r="Y6" s="12"/>
      <c r="Z6" s="10" t="s">
        <v>5</v>
      </c>
      <c r="AA6" s="11">
        <v>2016</v>
      </c>
      <c r="AB6" s="11"/>
      <c r="AC6" s="11"/>
      <c r="AD6" s="12"/>
      <c r="AE6" s="214" t="s">
        <v>6</v>
      </c>
      <c r="AF6" s="214" t="s">
        <v>6</v>
      </c>
      <c r="AG6" s="214" t="s">
        <v>6</v>
      </c>
      <c r="AH6" s="214" t="s">
        <v>6</v>
      </c>
      <c r="AI6" s="214" t="s">
        <v>6</v>
      </c>
    </row>
    <row r="7" spans="1:74" ht="15" thickBot="1">
      <c r="A7" s="584"/>
      <c r="B7" s="15" t="s">
        <v>7</v>
      </c>
      <c r="C7" s="15" t="s">
        <v>8</v>
      </c>
      <c r="D7" s="15" t="s">
        <v>9</v>
      </c>
      <c r="E7" s="15" t="s">
        <v>10</v>
      </c>
      <c r="F7" s="17">
        <v>2011</v>
      </c>
      <c r="G7" s="15" t="s">
        <v>11</v>
      </c>
      <c r="H7" s="15" t="s">
        <v>12</v>
      </c>
      <c r="I7" s="15" t="s">
        <v>13</v>
      </c>
      <c r="J7" s="15" t="s">
        <v>14</v>
      </c>
      <c r="K7" s="17">
        <v>2012</v>
      </c>
      <c r="L7" s="15" t="s">
        <v>15</v>
      </c>
      <c r="M7" s="15" t="s">
        <v>16</v>
      </c>
      <c r="N7" s="15" t="s">
        <v>17</v>
      </c>
      <c r="O7" s="15" t="s">
        <v>18</v>
      </c>
      <c r="P7" s="17">
        <v>2013</v>
      </c>
      <c r="Q7" s="15" t="s">
        <v>19</v>
      </c>
      <c r="R7" s="15" t="s">
        <v>20</v>
      </c>
      <c r="S7" s="15" t="s">
        <v>21</v>
      </c>
      <c r="T7" s="15" t="s">
        <v>22</v>
      </c>
      <c r="U7" s="17">
        <v>2014</v>
      </c>
      <c r="V7" s="15" t="s">
        <v>23</v>
      </c>
      <c r="W7" s="15" t="s">
        <v>24</v>
      </c>
      <c r="X7" s="15" t="s">
        <v>25</v>
      </c>
      <c r="Y7" s="15" t="s">
        <v>26</v>
      </c>
      <c r="Z7" s="17">
        <v>2015</v>
      </c>
      <c r="AA7" s="15" t="s">
        <v>27</v>
      </c>
      <c r="AB7" s="15" t="s">
        <v>28</v>
      </c>
      <c r="AC7" s="15" t="s">
        <v>29</v>
      </c>
      <c r="AD7" s="15" t="s">
        <v>30</v>
      </c>
      <c r="AE7" s="215" t="s">
        <v>31</v>
      </c>
      <c r="AF7" s="215" t="s">
        <v>32</v>
      </c>
      <c r="AG7" s="215" t="s">
        <v>33</v>
      </c>
      <c r="AH7" s="215" t="s">
        <v>34</v>
      </c>
      <c r="AI7" s="215" t="s">
        <v>35</v>
      </c>
    </row>
    <row r="8" spans="1:74" s="341" customFormat="1">
      <c r="A8" s="216"/>
      <c r="B8" s="217"/>
      <c r="C8" s="217"/>
      <c r="D8" s="217"/>
      <c r="E8" s="218"/>
      <c r="F8" s="219"/>
      <c r="G8" s="220"/>
      <c r="H8" s="220"/>
      <c r="I8" s="220"/>
      <c r="J8" s="220"/>
      <c r="K8" s="219"/>
      <c r="L8" s="220"/>
      <c r="M8" s="220"/>
      <c r="N8" s="220"/>
      <c r="O8" s="220"/>
      <c r="P8" s="219"/>
      <c r="Q8" s="220"/>
      <c r="R8" s="220"/>
      <c r="S8" s="220"/>
      <c r="T8" s="220"/>
      <c r="U8" s="219"/>
      <c r="V8" s="220"/>
      <c r="W8" s="220"/>
      <c r="X8" s="220"/>
      <c r="Y8" s="220"/>
      <c r="Z8" s="219"/>
      <c r="AA8" s="220"/>
      <c r="AB8" s="220"/>
      <c r="AC8" s="220"/>
      <c r="AD8" s="220"/>
      <c r="AE8" s="221"/>
      <c r="AF8" s="221"/>
      <c r="AG8" s="221"/>
      <c r="AH8" s="221"/>
      <c r="AI8" s="221"/>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row>
    <row r="9" spans="1:74" s="341" customFormat="1" ht="15" thickBot="1">
      <c r="A9" s="222" t="s">
        <v>101</v>
      </c>
      <c r="B9" s="223"/>
      <c r="C9" s="223"/>
      <c r="D9" s="223"/>
      <c r="E9" s="224"/>
      <c r="F9" s="225"/>
      <c r="G9" s="223"/>
      <c r="H9" s="223"/>
      <c r="I9" s="223"/>
      <c r="J9" s="223"/>
      <c r="K9" s="225"/>
      <c r="L9" s="223"/>
      <c r="M9" s="223"/>
      <c r="N9" s="223"/>
      <c r="O9" s="223"/>
      <c r="P9" s="225"/>
      <c r="Q9" s="223"/>
      <c r="R9" s="223"/>
      <c r="S9" s="223"/>
      <c r="T9" s="223"/>
      <c r="U9" s="225"/>
      <c r="V9" s="223"/>
      <c r="W9" s="223"/>
      <c r="X9" s="223"/>
      <c r="Y9" s="223"/>
      <c r="Z9" s="225"/>
      <c r="AA9" s="223"/>
      <c r="AB9" s="223"/>
      <c r="AC9" s="223"/>
      <c r="AD9" s="223"/>
      <c r="AE9" s="225"/>
      <c r="AF9" s="225"/>
      <c r="AG9" s="225"/>
      <c r="AH9" s="225"/>
      <c r="AI9" s="22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row>
    <row r="10" spans="1:74" s="342" customFormat="1" ht="15" thickBot="1">
      <c r="A10" s="226" t="s">
        <v>102</v>
      </c>
      <c r="B10" s="227">
        <v>13.208</v>
      </c>
      <c r="C10" s="228">
        <f>B10+'Cash Flow Statement'!C25</f>
        <v>11.5535</v>
      </c>
      <c r="D10" s="228">
        <f>C10+'Cash Flow Statement'!D25</f>
        <v>13.737</v>
      </c>
      <c r="E10" s="228">
        <f>D10+'Cash Flow Statement'!E25</f>
        <v>19.868499999999997</v>
      </c>
      <c r="F10" s="229">
        <f>E10</f>
        <v>19.868499999999997</v>
      </c>
      <c r="G10" s="227">
        <f>E10+'Cash Flow Statement'!G25</f>
        <v>14.7302</v>
      </c>
      <c r="H10" s="228">
        <f>G10+'Cash Flow Statement'!H25</f>
        <v>16.309000000000001</v>
      </c>
      <c r="I10" s="228">
        <f>H10+'Cash Flow Statement'!I25</f>
        <v>17.762999999999998</v>
      </c>
      <c r="J10" s="228">
        <f>I10+'Cash Flow Statement'!J25</f>
        <v>22.752999999999993</v>
      </c>
      <c r="K10" s="229">
        <f>J10</f>
        <v>22.752999999999993</v>
      </c>
      <c r="L10" s="227">
        <f>J10+'Cash Flow Statement'!L25</f>
        <v>32.736869999999996</v>
      </c>
      <c r="M10" s="228">
        <f>L10+'Cash Flow Statement'!M25</f>
        <v>36.377349999999993</v>
      </c>
      <c r="N10" s="228">
        <f>M10+'Cash Flow Statement'!N25</f>
        <v>42.072199999999995</v>
      </c>
      <c r="O10" s="228">
        <f>N10+'Cash Flow Statement'!O25</f>
        <v>56.862299999999991</v>
      </c>
      <c r="P10" s="229">
        <f>O10</f>
        <v>56.862299999999991</v>
      </c>
      <c r="Q10" s="227">
        <f>O10+'Cash Flow Statement'!Q25</f>
        <v>78.383559999999989</v>
      </c>
      <c r="R10" s="228">
        <f>Q10+'Cash Flow Statement'!R25</f>
        <v>87.135409999999993</v>
      </c>
      <c r="S10" s="228">
        <f>R10+'Cash Flow Statement'!S25</f>
        <v>104.62617</v>
      </c>
      <c r="T10" s="228">
        <f>S10+'Cash Flow Statement'!T25</f>
        <v>143.64400000000001</v>
      </c>
      <c r="U10" s="229">
        <f>T10</f>
        <v>143.64400000000001</v>
      </c>
      <c r="V10" s="227">
        <f>T10+'Cash Flow Statement'!V25</f>
        <v>188.85825125000002</v>
      </c>
      <c r="W10" s="228">
        <f>V10+'Cash Flow Statement'!W25</f>
        <v>209.69720625000002</v>
      </c>
      <c r="X10" s="228">
        <f>W10+'Cash Flow Statement'!X25</f>
        <v>257.466025</v>
      </c>
      <c r="Y10" s="228">
        <f>X10+'Cash Flow Statement'!Y25</f>
        <v>353.58302750000001</v>
      </c>
      <c r="Z10" s="229">
        <f>Y10</f>
        <v>353.58302750000001</v>
      </c>
      <c r="AA10" s="227">
        <f>Y10+'Cash Flow Statement'!AA25</f>
        <v>442.13209440000003</v>
      </c>
      <c r="AB10" s="228">
        <f>AA10+'Cash Flow Statement'!AB25</f>
        <v>485.29633630000001</v>
      </c>
      <c r="AC10" s="228">
        <f>AB10+'Cash Flow Statement'!AC25</f>
        <v>590.12204959999997</v>
      </c>
      <c r="AD10" s="228">
        <f>AC10+'Cash Flow Statement'!AD25</f>
        <v>791.49651749999987</v>
      </c>
      <c r="AE10" s="229">
        <f>AD10</f>
        <v>791.49651749999987</v>
      </c>
      <c r="AF10" s="227">
        <f>AD10+'Cash Flow Statement'!AF25</f>
        <v>1436.3945962749999</v>
      </c>
      <c r="AG10" s="229">
        <f>AF10+'Cash Flow Statement'!AG25</f>
        <v>2902.7597571650003</v>
      </c>
      <c r="AH10" s="229">
        <f>AG10+'Cash Flow Statement'!AH25</f>
        <v>5450.5067426681253</v>
      </c>
      <c r="AI10" s="230">
        <f>AH10+'Cash Flow Statement'!AI25</f>
        <v>9534.7049757148761</v>
      </c>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row>
    <row r="11" spans="1:74" s="341" customFormat="1" ht="15" thickBot="1">
      <c r="A11" s="232" t="s">
        <v>103</v>
      </c>
      <c r="B11" s="233">
        <v>7</v>
      </c>
      <c r="C11" s="233">
        <v>7</v>
      </c>
      <c r="D11" s="233">
        <v>7</v>
      </c>
      <c r="E11" s="233">
        <v>7</v>
      </c>
      <c r="F11" s="234">
        <v>7</v>
      </c>
      <c r="G11" s="235">
        <v>7</v>
      </c>
      <c r="H11" s="235">
        <v>7</v>
      </c>
      <c r="I11" s="235">
        <v>7</v>
      </c>
      <c r="J11" s="235">
        <v>7</v>
      </c>
      <c r="K11" s="234">
        <v>7</v>
      </c>
      <c r="L11" s="235">
        <v>7</v>
      </c>
      <c r="M11" s="235">
        <v>7</v>
      </c>
      <c r="N11" s="235">
        <v>7</v>
      </c>
      <c r="O11" s="235">
        <v>7</v>
      </c>
      <c r="P11" s="234">
        <v>7</v>
      </c>
      <c r="Q11" s="235">
        <v>7</v>
      </c>
      <c r="R11" s="235">
        <v>7</v>
      </c>
      <c r="S11" s="235">
        <v>7</v>
      </c>
      <c r="T11" s="235">
        <v>7</v>
      </c>
      <c r="U11" s="234">
        <v>7</v>
      </c>
      <c r="V11" s="235">
        <v>7</v>
      </c>
      <c r="W11" s="235">
        <v>7</v>
      </c>
      <c r="X11" s="235">
        <v>7</v>
      </c>
      <c r="Y11" s="235">
        <v>7</v>
      </c>
      <c r="Z11" s="234">
        <v>7</v>
      </c>
      <c r="AA11" s="228">
        <v>7</v>
      </c>
      <c r="AB11" s="228">
        <v>7</v>
      </c>
      <c r="AC11" s="228">
        <v>7</v>
      </c>
      <c r="AD11" s="228">
        <v>7</v>
      </c>
      <c r="AE11" s="229">
        <v>7</v>
      </c>
      <c r="AF11" s="228">
        <v>7</v>
      </c>
      <c r="AG11" s="229">
        <v>7</v>
      </c>
      <c r="AH11" s="229">
        <v>7</v>
      </c>
      <c r="AI11" s="229">
        <v>7</v>
      </c>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row>
    <row r="12" spans="1:74" s="341" customFormat="1" ht="15" thickBot="1">
      <c r="A12" s="232" t="s">
        <v>104</v>
      </c>
      <c r="B12" s="227">
        <v>2</v>
      </c>
      <c r="C12" s="227">
        <v>2</v>
      </c>
      <c r="D12" s="227">
        <v>2</v>
      </c>
      <c r="E12" s="227">
        <v>2</v>
      </c>
      <c r="F12" s="229">
        <v>2</v>
      </c>
      <c r="G12" s="227">
        <v>0.49000000000000005</v>
      </c>
      <c r="H12" s="227">
        <v>0.76000000000000012</v>
      </c>
      <c r="I12" s="227">
        <v>2.35</v>
      </c>
      <c r="J12" s="227">
        <v>3.5</v>
      </c>
      <c r="K12" s="229">
        <v>3.5</v>
      </c>
      <c r="L12" s="227">
        <v>1.0215000000000003</v>
      </c>
      <c r="M12" s="227">
        <v>1.5810000000000002</v>
      </c>
      <c r="N12" s="227">
        <v>4.9125000000000005</v>
      </c>
      <c r="O12" s="227">
        <v>7.32</v>
      </c>
      <c r="P12" s="229">
        <v>7.32</v>
      </c>
      <c r="Q12" s="233">
        <v>2.0332500000000002</v>
      </c>
      <c r="R12" s="233">
        <v>3.1425000000000001</v>
      </c>
      <c r="S12" s="233">
        <v>9.7957500000000017</v>
      </c>
      <c r="T12" s="233">
        <v>14.600999999999999</v>
      </c>
      <c r="U12" s="234">
        <v>14.600999999999999</v>
      </c>
      <c r="V12" s="233">
        <v>3.8539125000000007</v>
      </c>
      <c r="W12" s="233">
        <v>5.9522250000000003</v>
      </c>
      <c r="X12" s="233">
        <v>18.584137500000001</v>
      </c>
      <c r="Y12" s="233">
        <v>27.70485</v>
      </c>
      <c r="Z12" s="234">
        <v>27.70485</v>
      </c>
      <c r="AA12" s="236">
        <v>6.9370425000000031</v>
      </c>
      <c r="AB12" s="237">
        <v>10.714005</v>
      </c>
      <c r="AC12" s="237">
        <v>33.451447500000008</v>
      </c>
      <c r="AD12" s="238">
        <v>49.868729999999999</v>
      </c>
      <c r="AE12" s="229">
        <v>49.868729999999999</v>
      </c>
      <c r="AF12" s="227">
        <v>171.95952374999999</v>
      </c>
      <c r="AG12" s="229">
        <v>276.21478237500003</v>
      </c>
      <c r="AH12" s="229">
        <v>417.07501171875003</v>
      </c>
      <c r="AI12" s="229">
        <v>589.96126034999998</v>
      </c>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row>
    <row r="13" spans="1:74" s="343" customFormat="1" ht="15" thickBot="1">
      <c r="A13" s="239" t="s">
        <v>105</v>
      </c>
      <c r="B13" s="240">
        <f>B12/'Income Statement'!C8</f>
        <v>0.44444444444444442</v>
      </c>
      <c r="C13" s="240">
        <f>C12/'Income Statement'!D8</f>
        <v>0.2857142857142857</v>
      </c>
      <c r="D13" s="240">
        <f>D12/'Income Statement'!E8</f>
        <v>9.3023255813953487E-2</v>
      </c>
      <c r="E13" s="240">
        <f>E12/'Income Statement'!F8</f>
        <v>6.25E-2</v>
      </c>
      <c r="F13" s="241">
        <f>E13</f>
        <v>6.25E-2</v>
      </c>
      <c r="G13" s="240">
        <f>G12/'Income Statement'!H8</f>
        <v>0.05</v>
      </c>
      <c r="H13" s="240">
        <f>H12/'Income Statement'!I8</f>
        <v>0.05</v>
      </c>
      <c r="I13" s="240">
        <f>I12/'Income Statement'!J8</f>
        <v>0.05</v>
      </c>
      <c r="J13" s="240">
        <f>J12/'Income Statement'!K8</f>
        <v>0.05</v>
      </c>
      <c r="K13" s="241">
        <f>J13</f>
        <v>0.05</v>
      </c>
      <c r="L13" s="240">
        <f>L12/'Income Statement'!M8</f>
        <v>5.000000000000001E-2</v>
      </c>
      <c r="M13" s="240">
        <f>M12/'Income Statement'!N8</f>
        <v>0.05</v>
      </c>
      <c r="N13" s="240">
        <f>N12/'Income Statement'!O8</f>
        <v>0.05</v>
      </c>
      <c r="O13" s="240">
        <f>O12/'Income Statement'!P8</f>
        <v>0.05</v>
      </c>
      <c r="P13" s="241">
        <f>O13</f>
        <v>0.05</v>
      </c>
      <c r="Q13" s="240">
        <f>Q12/'Income Statement'!R8</f>
        <v>4.9999999999999996E-2</v>
      </c>
      <c r="R13" s="240">
        <f>R12/'Income Statement'!S8</f>
        <v>0.05</v>
      </c>
      <c r="S13" s="240">
        <f>S12/'Income Statement'!T8</f>
        <v>0.05</v>
      </c>
      <c r="T13" s="240">
        <f>T12/'Income Statement'!U8</f>
        <v>0.05</v>
      </c>
      <c r="U13" s="241">
        <f>T13</f>
        <v>0.05</v>
      </c>
      <c r="V13" s="242">
        <f>V12/'Income Statement'!W8</f>
        <v>0.05</v>
      </c>
      <c r="W13" s="243">
        <f>W12/'Income Statement'!X8</f>
        <v>0.05</v>
      </c>
      <c r="X13" s="243">
        <f>X12/'Income Statement'!Y8</f>
        <v>0.05</v>
      </c>
      <c r="Y13" s="244">
        <f>Y12/'Income Statement'!Z8</f>
        <v>0.05</v>
      </c>
      <c r="Z13" s="241">
        <f>Y13</f>
        <v>0.05</v>
      </c>
      <c r="AA13" s="240">
        <f>AA12/'Income Statement'!AB8</f>
        <v>0.05</v>
      </c>
      <c r="AB13" s="240">
        <f>AB12/'Income Statement'!AC8</f>
        <v>0.05</v>
      </c>
      <c r="AC13" s="240">
        <f>AC12/'Income Statement'!AD8</f>
        <v>0.05</v>
      </c>
      <c r="AD13" s="240">
        <f>AD12/'Income Statement'!AE8</f>
        <v>0.05</v>
      </c>
      <c r="AE13" s="241">
        <f>AD13</f>
        <v>0.05</v>
      </c>
      <c r="AF13" s="245">
        <f>AF12/'Income Statement'!AG8</f>
        <v>4.9999999999999996E-2</v>
      </c>
      <c r="AG13" s="245">
        <f>AG12/'Income Statement'!AH8</f>
        <v>0.05</v>
      </c>
      <c r="AH13" s="245">
        <f>AH12/'Income Statement'!AI8</f>
        <v>0.05</v>
      </c>
      <c r="AI13" s="245">
        <f>AI12/'Income Statement'!AJ8</f>
        <v>0.05</v>
      </c>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row>
    <row r="14" spans="1:74" s="344" customFormat="1" ht="15" thickBot="1">
      <c r="A14" s="247" t="s">
        <v>106</v>
      </c>
      <c r="B14" s="248">
        <v>2</v>
      </c>
      <c r="C14" s="248">
        <v>2</v>
      </c>
      <c r="D14" s="248">
        <v>2</v>
      </c>
      <c r="E14" s="248">
        <v>2</v>
      </c>
      <c r="F14" s="249">
        <v>2</v>
      </c>
      <c r="G14" s="248">
        <v>1.0780000000000001</v>
      </c>
      <c r="H14" s="248">
        <v>1.6720000000000002</v>
      </c>
      <c r="I14" s="248">
        <v>5.17</v>
      </c>
      <c r="J14" s="248">
        <v>7.7</v>
      </c>
      <c r="K14" s="249">
        <v>7.7</v>
      </c>
      <c r="L14" s="248">
        <v>2.2473000000000005</v>
      </c>
      <c r="M14" s="248">
        <v>3.4782000000000002</v>
      </c>
      <c r="N14" s="248">
        <v>10.807499999999999</v>
      </c>
      <c r="O14" s="248">
        <v>16.103999999999999</v>
      </c>
      <c r="P14" s="249">
        <v>16.103999999999999</v>
      </c>
      <c r="Q14" s="248">
        <v>4.4731500000000004</v>
      </c>
      <c r="R14" s="248">
        <v>6.9135</v>
      </c>
      <c r="S14" s="248">
        <v>21.550650000000001</v>
      </c>
      <c r="T14" s="248">
        <v>32.122199999999999</v>
      </c>
      <c r="U14" s="249">
        <v>32.122199999999999</v>
      </c>
      <c r="V14" s="248">
        <v>8.4786075000000007</v>
      </c>
      <c r="W14" s="248">
        <v>13.094894999999999</v>
      </c>
      <c r="X14" s="248">
        <v>40.885102500000002</v>
      </c>
      <c r="Y14" s="248">
        <v>60.950669999999995</v>
      </c>
      <c r="Z14" s="249">
        <v>60.950669999999995</v>
      </c>
      <c r="AA14" s="250">
        <f>AA15*'Income Statement'!AB8</f>
        <v>15.261493500000006</v>
      </c>
      <c r="AB14" s="250">
        <f>AB15*'Income Statement'!AC8</f>
        <v>23.570810999999999</v>
      </c>
      <c r="AC14" s="250">
        <f>AC15*'Income Statement'!AD8</f>
        <v>73.593184500000021</v>
      </c>
      <c r="AD14" s="250">
        <f>AD15*'Income Statement'!AE8</f>
        <v>109.71120599999999</v>
      </c>
      <c r="AE14" s="251">
        <v>109.71120599999999</v>
      </c>
      <c r="AF14" s="227">
        <f>AF15*'Income Statement'!AG8</f>
        <v>378.31095225000001</v>
      </c>
      <c r="AG14" s="229">
        <f>AG15*'Income Statement'!AH8</f>
        <v>607.67252122499997</v>
      </c>
      <c r="AH14" s="229">
        <f>AH15*'Income Statement'!AI8</f>
        <v>917.56502578125003</v>
      </c>
      <c r="AI14" s="229">
        <f>AI15*'Income Statement'!AJ8</f>
        <v>1297.9147727699999</v>
      </c>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row>
    <row r="15" spans="1:74" s="343" customFormat="1" ht="15" thickBot="1">
      <c r="A15" s="239" t="s">
        <v>107</v>
      </c>
      <c r="B15" s="240">
        <f>B14/'Income Statement'!C8</f>
        <v>0.44444444444444442</v>
      </c>
      <c r="C15" s="240">
        <f>C14/'Income Statement'!D8</f>
        <v>0.2857142857142857</v>
      </c>
      <c r="D15" s="240">
        <f>D14/'Income Statement'!E8</f>
        <v>9.3023255813953487E-2</v>
      </c>
      <c r="E15" s="240">
        <f>E14/'Income Statement'!F8</f>
        <v>6.25E-2</v>
      </c>
      <c r="F15" s="241">
        <f>E15</f>
        <v>6.25E-2</v>
      </c>
      <c r="G15" s="240">
        <f>G14/'Income Statement'!H8</f>
        <v>0.11</v>
      </c>
      <c r="H15" s="240">
        <f>H14/'Income Statement'!I8</f>
        <v>0.11</v>
      </c>
      <c r="I15" s="240">
        <f>I14/'Income Statement'!J8</f>
        <v>0.11</v>
      </c>
      <c r="J15" s="240">
        <f>J14/'Income Statement'!K8</f>
        <v>0.11</v>
      </c>
      <c r="K15" s="241">
        <f>J15</f>
        <v>0.11</v>
      </c>
      <c r="L15" s="240">
        <f>L14/'Income Statement'!M8</f>
        <v>0.11000000000000001</v>
      </c>
      <c r="M15" s="240">
        <f>M14/'Income Statement'!N8</f>
        <v>0.11</v>
      </c>
      <c r="N15" s="240">
        <f>N14/'Income Statement'!O8</f>
        <v>0.10999999999999999</v>
      </c>
      <c r="O15" s="240">
        <f>O14/'Income Statement'!P8</f>
        <v>0.10999999999999999</v>
      </c>
      <c r="P15" s="241">
        <f>O15</f>
        <v>0.10999999999999999</v>
      </c>
      <c r="Q15" s="240">
        <f>Q14/'Income Statement'!R8</f>
        <v>0.10999999999999999</v>
      </c>
      <c r="R15" s="240">
        <f>R14/'Income Statement'!S8</f>
        <v>0.11</v>
      </c>
      <c r="S15" s="240">
        <f>S14/'Income Statement'!T8</f>
        <v>0.10999999999999999</v>
      </c>
      <c r="T15" s="240">
        <f>T14/'Income Statement'!U8</f>
        <v>0.11</v>
      </c>
      <c r="U15" s="241">
        <f>T15</f>
        <v>0.11</v>
      </c>
      <c r="V15" s="240">
        <f>V14/'Income Statement'!W8</f>
        <v>0.10999999999999999</v>
      </c>
      <c r="W15" s="240">
        <f>W14/'Income Statement'!X8</f>
        <v>0.11</v>
      </c>
      <c r="X15" s="240">
        <f>X14/'Income Statement'!Y8</f>
        <v>0.11</v>
      </c>
      <c r="Y15" s="240">
        <f>Y14/'Income Statement'!Z8</f>
        <v>0.11</v>
      </c>
      <c r="Z15" s="241">
        <f>Y15</f>
        <v>0.11</v>
      </c>
      <c r="AA15" s="253">
        <v>0.11</v>
      </c>
      <c r="AB15" s="254">
        <v>0.11</v>
      </c>
      <c r="AC15" s="254">
        <v>0.11</v>
      </c>
      <c r="AD15" s="255">
        <v>0.11</v>
      </c>
      <c r="AE15" s="241">
        <f>AD15</f>
        <v>0.11</v>
      </c>
      <c r="AF15" s="245">
        <v>0.11</v>
      </c>
      <c r="AG15" s="245">
        <v>0.11</v>
      </c>
      <c r="AH15" s="245">
        <v>0.11</v>
      </c>
      <c r="AI15" s="245">
        <v>0.11</v>
      </c>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46"/>
      <c r="BO15" s="246"/>
      <c r="BP15" s="246"/>
      <c r="BQ15" s="246"/>
      <c r="BR15" s="246"/>
      <c r="BS15" s="246"/>
      <c r="BT15" s="246"/>
      <c r="BU15" s="246"/>
      <c r="BV15" s="246"/>
    </row>
    <row r="16" spans="1:74" s="345" customFormat="1" ht="15" thickBot="1">
      <c r="A16" s="256" t="s">
        <v>108</v>
      </c>
      <c r="B16" s="257">
        <f t="shared" ref="B16:AH16" si="0">B14+B12+B11+B10</f>
        <v>24.207999999999998</v>
      </c>
      <c r="C16" s="257">
        <f t="shared" si="0"/>
        <v>22.5535</v>
      </c>
      <c r="D16" s="257">
        <f t="shared" si="0"/>
        <v>24.737000000000002</v>
      </c>
      <c r="E16" s="257">
        <f t="shared" si="0"/>
        <v>30.868499999999997</v>
      </c>
      <c r="F16" s="258">
        <f t="shared" si="0"/>
        <v>30.868499999999997</v>
      </c>
      <c r="G16" s="257">
        <f t="shared" si="0"/>
        <v>23.298200000000001</v>
      </c>
      <c r="H16" s="257">
        <f t="shared" si="0"/>
        <v>25.741</v>
      </c>
      <c r="I16" s="257">
        <f t="shared" si="0"/>
        <v>32.283000000000001</v>
      </c>
      <c r="J16" s="257">
        <f t="shared" si="0"/>
        <v>40.952999999999989</v>
      </c>
      <c r="K16" s="258">
        <f t="shared" si="0"/>
        <v>40.952999999999989</v>
      </c>
      <c r="L16" s="257">
        <f t="shared" si="0"/>
        <v>43.005669999999995</v>
      </c>
      <c r="M16" s="257">
        <f t="shared" si="0"/>
        <v>48.436549999999997</v>
      </c>
      <c r="N16" s="257">
        <f t="shared" si="0"/>
        <v>64.792199999999994</v>
      </c>
      <c r="O16" s="257">
        <f t="shared" si="0"/>
        <v>87.286299999999983</v>
      </c>
      <c r="P16" s="258">
        <f t="shared" si="0"/>
        <v>87.286299999999983</v>
      </c>
      <c r="Q16" s="259">
        <f t="shared" si="0"/>
        <v>91.889959999999988</v>
      </c>
      <c r="R16" s="260">
        <f t="shared" si="0"/>
        <v>104.19140999999999</v>
      </c>
      <c r="S16" s="260">
        <f t="shared" si="0"/>
        <v>142.97257000000002</v>
      </c>
      <c r="T16" s="261">
        <f t="shared" si="0"/>
        <v>197.3672</v>
      </c>
      <c r="U16" s="258">
        <f t="shared" si="0"/>
        <v>197.3672</v>
      </c>
      <c r="V16" s="257">
        <f t="shared" si="0"/>
        <v>208.19077125000001</v>
      </c>
      <c r="W16" s="257">
        <f t="shared" si="0"/>
        <v>235.74432625000003</v>
      </c>
      <c r="X16" s="257">
        <f t="shared" si="0"/>
        <v>323.93526500000002</v>
      </c>
      <c r="Y16" s="257">
        <f t="shared" si="0"/>
        <v>449.23854749999998</v>
      </c>
      <c r="Z16" s="258">
        <f t="shared" si="0"/>
        <v>449.23854749999998</v>
      </c>
      <c r="AA16" s="262">
        <f t="shared" si="0"/>
        <v>471.33063040000002</v>
      </c>
      <c r="AB16" s="262">
        <f t="shared" si="0"/>
        <v>526.58115229999999</v>
      </c>
      <c r="AC16" s="262">
        <f t="shared" si="0"/>
        <v>704.16668159999995</v>
      </c>
      <c r="AD16" s="262">
        <f t="shared" si="0"/>
        <v>958.07645349999984</v>
      </c>
      <c r="AE16" s="263">
        <f t="shared" si="0"/>
        <v>958.07645349999984</v>
      </c>
      <c r="AF16" s="264">
        <f t="shared" si="0"/>
        <v>1993.6650722750001</v>
      </c>
      <c r="AG16" s="263">
        <f t="shared" si="0"/>
        <v>3793.6470607650003</v>
      </c>
      <c r="AH16" s="263">
        <f t="shared" si="0"/>
        <v>6792.1467801681256</v>
      </c>
      <c r="AI16" s="263">
        <f>AI14+AI12+AI11+AI10</f>
        <v>11429.581008834875</v>
      </c>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row>
    <row r="17" spans="1:74" s="341" customFormat="1" ht="15" thickBot="1">
      <c r="A17" s="222" t="s">
        <v>109</v>
      </c>
      <c r="B17" s="223"/>
      <c r="C17" s="223"/>
      <c r="D17" s="223"/>
      <c r="E17" s="224"/>
      <c r="F17" s="225"/>
      <c r="G17" s="223"/>
      <c r="H17" s="223"/>
      <c r="I17" s="223"/>
      <c r="J17" s="223"/>
      <c r="K17" s="225"/>
      <c r="L17" s="223"/>
      <c r="M17" s="223"/>
      <c r="N17" s="223"/>
      <c r="O17" s="223"/>
      <c r="P17" s="225"/>
      <c r="Q17" s="223"/>
      <c r="R17" s="223"/>
      <c r="S17" s="223"/>
      <c r="T17" s="223"/>
      <c r="U17" s="225"/>
      <c r="V17" s="223"/>
      <c r="W17" s="223"/>
      <c r="X17" s="223"/>
      <c r="Y17" s="223"/>
      <c r="Z17" s="225"/>
      <c r="AA17" s="266"/>
      <c r="AB17" s="266"/>
      <c r="AC17" s="266"/>
      <c r="AD17" s="266"/>
      <c r="AE17" s="229"/>
      <c r="AF17" s="266"/>
      <c r="AG17" s="229"/>
      <c r="AH17" s="229"/>
      <c r="AI17" s="229"/>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row>
    <row r="18" spans="1:74" s="341" customFormat="1" ht="15" thickBot="1">
      <c r="A18" s="267" t="s">
        <v>110</v>
      </c>
      <c r="B18" s="227">
        <f>B21-B20</f>
        <v>0.22500000000000001</v>
      </c>
      <c r="C18" s="227">
        <f>B18-C20+C21</f>
        <v>0.57500000000000007</v>
      </c>
      <c r="D18" s="227">
        <f>C18-D20+D21</f>
        <v>1.65</v>
      </c>
      <c r="E18" s="227">
        <f>D18-E20+E21</f>
        <v>3.25</v>
      </c>
      <c r="F18" s="225">
        <f>E18</f>
        <v>3.25</v>
      </c>
      <c r="G18" s="227">
        <f>E18-G20+G21</f>
        <v>3.7399999999999998</v>
      </c>
      <c r="H18" s="227">
        <f>G18-H20+H21</f>
        <v>4.5</v>
      </c>
      <c r="I18" s="227">
        <f>H18-I20+I21</f>
        <v>6.85</v>
      </c>
      <c r="J18" s="227">
        <f>I18-J20+J21</f>
        <v>10.35</v>
      </c>
      <c r="K18" s="225">
        <f>J18</f>
        <v>10.35</v>
      </c>
      <c r="L18" s="227">
        <f>J18-L20+L21</f>
        <v>11.371500000000001</v>
      </c>
      <c r="M18" s="227">
        <f>L18-M20+M21</f>
        <v>12.952500000000002</v>
      </c>
      <c r="N18" s="227">
        <f>M18-N20+N21</f>
        <v>17.865000000000002</v>
      </c>
      <c r="O18" s="227">
        <f>N18-O20+O21</f>
        <v>25.185000000000002</v>
      </c>
      <c r="P18" s="225">
        <f>O18</f>
        <v>25.185000000000002</v>
      </c>
      <c r="Q18" s="227">
        <f>O18-Q20+Q21</f>
        <v>27.218250000000005</v>
      </c>
      <c r="R18" s="227">
        <f>Q18-R20+R21</f>
        <v>30.360750000000007</v>
      </c>
      <c r="S18" s="227">
        <f>R18-S20+S21</f>
        <v>40.156500000000008</v>
      </c>
      <c r="T18" s="227">
        <f>S18-T20+T21</f>
        <v>54.757500000000007</v>
      </c>
      <c r="U18" s="225">
        <f>T18</f>
        <v>54.757500000000007</v>
      </c>
      <c r="V18" s="227">
        <f>T18-V20+V21</f>
        <v>58.611412500000007</v>
      </c>
      <c r="W18" s="227">
        <f>V18-W20+W21</f>
        <v>64.563637500000013</v>
      </c>
      <c r="X18" s="227">
        <f>W18-X20+X21</f>
        <v>83.147775000000024</v>
      </c>
      <c r="Y18" s="227">
        <f>X18-Y20+Y21</f>
        <v>110.85262500000002</v>
      </c>
      <c r="Z18" s="225">
        <f>Y18</f>
        <v>110.85262500000002</v>
      </c>
      <c r="AA18" s="227">
        <f>Y18-AA20+AA21</f>
        <v>117.78966750000002</v>
      </c>
      <c r="AB18" s="227">
        <f>AA18-AB20+AB21</f>
        <v>128.50367250000002</v>
      </c>
      <c r="AC18" s="227">
        <f>AB18-AC20+AC21</f>
        <v>161.95512000000002</v>
      </c>
      <c r="AD18" s="227">
        <f>AC18-AD20+AD21</f>
        <v>211.82385000000002</v>
      </c>
      <c r="AE18" s="229">
        <f>AD18</f>
        <v>211.82385000000002</v>
      </c>
      <c r="AF18" s="227">
        <f>AD18-AF20+AF21</f>
        <v>383.78337375000001</v>
      </c>
      <c r="AG18" s="229">
        <f>AF18-AG20+AG21</f>
        <v>659.99815612500004</v>
      </c>
      <c r="AH18" s="229">
        <f>AG18-AH20+AH21</f>
        <v>1077.0731678437501</v>
      </c>
      <c r="AI18" s="230">
        <f>AH18-AI20+AI21</f>
        <v>1667.03442819375</v>
      </c>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row>
    <row r="19" spans="1:74" s="341" customFormat="1" ht="15" thickBot="1">
      <c r="A19" s="268" t="s">
        <v>111</v>
      </c>
      <c r="B19" s="269"/>
      <c r="C19" s="269"/>
      <c r="D19" s="269"/>
      <c r="E19" s="270"/>
      <c r="F19" s="225"/>
      <c r="G19" s="271"/>
      <c r="H19" s="271"/>
      <c r="I19" s="271"/>
      <c r="J19" s="271"/>
      <c r="K19" s="225"/>
      <c r="L19" s="271"/>
      <c r="M19" s="271"/>
      <c r="N19" s="271"/>
      <c r="O19" s="271"/>
      <c r="P19" s="225"/>
      <c r="Q19" s="271"/>
      <c r="R19" s="271"/>
      <c r="S19" s="271"/>
      <c r="T19" s="271"/>
      <c r="U19" s="225"/>
      <c r="V19" s="271"/>
      <c r="W19" s="271"/>
      <c r="X19" s="271"/>
      <c r="Y19" s="271"/>
      <c r="Z19" s="225"/>
      <c r="AA19" s="228"/>
      <c r="AB19" s="228"/>
      <c r="AC19" s="228"/>
      <c r="AD19" s="228"/>
      <c r="AE19" s="229"/>
      <c r="AF19" s="228"/>
      <c r="AG19" s="229"/>
      <c r="AH19" s="229"/>
      <c r="AI19" s="229"/>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row>
    <row r="20" spans="1:74" s="341" customFormat="1" ht="15" thickBot="1">
      <c r="A20" s="272" t="s">
        <v>112</v>
      </c>
      <c r="B20" s="273">
        <f>'Income Statement'!C23</f>
        <v>0.22500000000000001</v>
      </c>
      <c r="C20" s="273">
        <f>'Income Statement'!D23</f>
        <v>0.35000000000000003</v>
      </c>
      <c r="D20" s="273">
        <f>'Income Statement'!E23</f>
        <v>1.075</v>
      </c>
      <c r="E20" s="274">
        <f>'Income Statement'!F23</f>
        <v>1.6</v>
      </c>
      <c r="F20" s="275">
        <f>'Income Statement'!G23</f>
        <v>3.25</v>
      </c>
      <c r="G20" s="276">
        <f>'Income Statement'!H23</f>
        <v>0.49000000000000005</v>
      </c>
      <c r="H20" s="276">
        <f>'Income Statement'!I23</f>
        <v>0.76000000000000012</v>
      </c>
      <c r="I20" s="276">
        <f>'Income Statement'!J23</f>
        <v>2.35</v>
      </c>
      <c r="J20" s="276">
        <f>'Income Statement'!K23</f>
        <v>3.5</v>
      </c>
      <c r="K20" s="275">
        <f>'Income Statement'!L23</f>
        <v>7.1000000000000005</v>
      </c>
      <c r="L20" s="276">
        <f>'Income Statement'!M23</f>
        <v>1.0215000000000003</v>
      </c>
      <c r="M20" s="276">
        <f>'Income Statement'!N23</f>
        <v>1.5810000000000002</v>
      </c>
      <c r="N20" s="276">
        <f>'Income Statement'!O23</f>
        <v>4.9125000000000005</v>
      </c>
      <c r="O20" s="276">
        <f>'Income Statement'!P23</f>
        <v>7.32</v>
      </c>
      <c r="P20" s="275">
        <f>'Income Statement'!Q23</f>
        <v>14.835000000000001</v>
      </c>
      <c r="Q20" s="276">
        <f>'Income Statement'!R23</f>
        <v>2.0332500000000002</v>
      </c>
      <c r="R20" s="276">
        <f>'Income Statement'!S23</f>
        <v>3.1425000000000001</v>
      </c>
      <c r="S20" s="276">
        <f>'Income Statement'!T23</f>
        <v>9.7957500000000017</v>
      </c>
      <c r="T20" s="276">
        <f>'Income Statement'!U23</f>
        <v>14.600999999999999</v>
      </c>
      <c r="U20" s="275">
        <f>'Income Statement'!V23</f>
        <v>29.572500000000002</v>
      </c>
      <c r="V20" s="276">
        <f>'Income Statement'!W23</f>
        <v>3.8539125000000007</v>
      </c>
      <c r="W20" s="276">
        <f>'Income Statement'!X23</f>
        <v>5.9522250000000003</v>
      </c>
      <c r="X20" s="276">
        <f>'Income Statement'!Y23</f>
        <v>18.584137500000001</v>
      </c>
      <c r="Y20" s="276">
        <f>'Income Statement'!Z23</f>
        <v>27.70485</v>
      </c>
      <c r="Z20" s="275">
        <f>'Income Statement'!AA23</f>
        <v>56.095125000000003</v>
      </c>
      <c r="AA20" s="277">
        <f>'Income Statement'!AB23</f>
        <v>6.9370425000000031</v>
      </c>
      <c r="AB20" s="278">
        <f>'Income Statement'!AC23</f>
        <v>10.714005</v>
      </c>
      <c r="AC20" s="278">
        <f>'Income Statement'!AD23</f>
        <v>33.451447500000008</v>
      </c>
      <c r="AD20" s="279">
        <f>'Income Statement'!AE23</f>
        <v>49.868729999999999</v>
      </c>
      <c r="AE20" s="275">
        <f>'Income Statement'!AF23</f>
        <v>100.971225</v>
      </c>
      <c r="AF20" s="276">
        <f>'Income Statement'!AG23</f>
        <v>171.95952375000002</v>
      </c>
      <c r="AG20" s="275">
        <f>'Income Statement'!AH23</f>
        <v>276.21478237500003</v>
      </c>
      <c r="AH20" s="275">
        <f>'Income Statement'!AI23</f>
        <v>417.07501171875003</v>
      </c>
      <c r="AI20" s="280">
        <f>'Income Statement'!AJ23</f>
        <v>589.96126034999998</v>
      </c>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row>
    <row r="21" spans="1:74" s="341" customFormat="1" ht="15" thickBot="1">
      <c r="A21" s="272" t="s">
        <v>113</v>
      </c>
      <c r="B21" s="227">
        <v>0.45</v>
      </c>
      <c r="C21" s="227">
        <v>0.70000000000000007</v>
      </c>
      <c r="D21" s="227">
        <v>2.15</v>
      </c>
      <c r="E21" s="227">
        <v>3.2</v>
      </c>
      <c r="F21" s="229">
        <v>6.5</v>
      </c>
      <c r="G21" s="227">
        <v>0.98000000000000009</v>
      </c>
      <c r="H21" s="227">
        <v>1.5200000000000002</v>
      </c>
      <c r="I21" s="227">
        <v>4.7</v>
      </c>
      <c r="J21" s="227">
        <v>7</v>
      </c>
      <c r="K21" s="229">
        <v>14.200000000000001</v>
      </c>
      <c r="L21" s="227">
        <v>2.0430000000000006</v>
      </c>
      <c r="M21" s="227">
        <v>3.1620000000000004</v>
      </c>
      <c r="N21" s="227">
        <v>9.8250000000000011</v>
      </c>
      <c r="O21" s="227">
        <v>14.64</v>
      </c>
      <c r="P21" s="229">
        <v>29.67</v>
      </c>
      <c r="Q21" s="281">
        <v>4.0665000000000004</v>
      </c>
      <c r="R21" s="282">
        <v>6.2850000000000001</v>
      </c>
      <c r="S21" s="282">
        <v>19.591500000000003</v>
      </c>
      <c r="T21" s="283">
        <v>29.201999999999998</v>
      </c>
      <c r="U21" s="229">
        <v>59.145000000000003</v>
      </c>
      <c r="V21" s="227">
        <v>7.7078250000000015</v>
      </c>
      <c r="W21" s="227">
        <v>11.904450000000001</v>
      </c>
      <c r="X21" s="227">
        <v>37.168275000000001</v>
      </c>
      <c r="Y21" s="227">
        <v>55.409700000000001</v>
      </c>
      <c r="Z21" s="229">
        <v>112.19025000000001</v>
      </c>
      <c r="AA21" s="227">
        <v>13.874085000000006</v>
      </c>
      <c r="AB21" s="227">
        <v>21.42801</v>
      </c>
      <c r="AC21" s="227">
        <v>66.902895000000015</v>
      </c>
      <c r="AD21" s="227">
        <v>99.737459999999999</v>
      </c>
      <c r="AE21" s="229">
        <v>201.94245000000001</v>
      </c>
      <c r="AF21" s="227">
        <v>343.91904750000003</v>
      </c>
      <c r="AG21" s="229">
        <v>552.42956475000005</v>
      </c>
      <c r="AH21" s="229">
        <v>834.15002343750007</v>
      </c>
      <c r="AI21" s="229">
        <v>1179.9225207</v>
      </c>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row>
    <row r="22" spans="1:74" s="343" customFormat="1" ht="15" thickBot="1">
      <c r="A22" s="239" t="s">
        <v>114</v>
      </c>
      <c r="B22" s="240">
        <f>B21/'Income Statement'!C8</f>
        <v>0.1</v>
      </c>
      <c r="C22" s="240">
        <f>C21/'Income Statement'!D8</f>
        <v>0.1</v>
      </c>
      <c r="D22" s="240">
        <f>D21/'Income Statement'!E8</f>
        <v>9.9999999999999992E-2</v>
      </c>
      <c r="E22" s="240">
        <f>E21/'Income Statement'!F8</f>
        <v>0.1</v>
      </c>
      <c r="F22" s="241">
        <f>F21/'Income Statement'!G8</f>
        <v>0.1</v>
      </c>
      <c r="G22" s="240">
        <f>G21/'Income Statement'!H8</f>
        <v>0.1</v>
      </c>
      <c r="H22" s="240">
        <f>H21/'Income Statement'!I8</f>
        <v>0.1</v>
      </c>
      <c r="I22" s="240">
        <f>I21/'Income Statement'!J8</f>
        <v>0.1</v>
      </c>
      <c r="J22" s="240">
        <f>J21/'Income Statement'!K8</f>
        <v>0.1</v>
      </c>
      <c r="K22" s="241">
        <f>K21/'Income Statement'!L8</f>
        <v>0.1</v>
      </c>
      <c r="L22" s="240">
        <f>L21/'Income Statement'!M8</f>
        <v>0.10000000000000002</v>
      </c>
      <c r="M22" s="240">
        <f>M21/'Income Statement'!N8</f>
        <v>0.1</v>
      </c>
      <c r="N22" s="240">
        <f>N21/'Income Statement'!O8</f>
        <v>0.1</v>
      </c>
      <c r="O22" s="240">
        <f>O21/'Income Statement'!P8</f>
        <v>0.1</v>
      </c>
      <c r="P22" s="241">
        <f>P21/'Income Statement'!Q8</f>
        <v>9.9999999999999992E-2</v>
      </c>
      <c r="Q22" s="240">
        <f>Q21/'Income Statement'!R8</f>
        <v>9.9999999999999992E-2</v>
      </c>
      <c r="R22" s="240">
        <f>R21/'Income Statement'!S8</f>
        <v>0.1</v>
      </c>
      <c r="S22" s="240">
        <f>S21/'Income Statement'!T8</f>
        <v>0.1</v>
      </c>
      <c r="T22" s="240">
        <f>T21/'Income Statement'!U8</f>
        <v>0.1</v>
      </c>
      <c r="U22" s="241">
        <f>U21/'Income Statement'!V8</f>
        <v>9.9999999999999992E-2</v>
      </c>
      <c r="V22" s="242">
        <f>V21/'Income Statement'!W8</f>
        <v>0.1</v>
      </c>
      <c r="W22" s="243">
        <f>W21/'Income Statement'!X8</f>
        <v>0.1</v>
      </c>
      <c r="X22" s="243">
        <f>X21/'Income Statement'!Y8</f>
        <v>0.1</v>
      </c>
      <c r="Y22" s="244">
        <f>Y21/'Income Statement'!Z8</f>
        <v>0.1</v>
      </c>
      <c r="Z22" s="241">
        <f>Z21/'Income Statement'!AA8</f>
        <v>0.10000000000000002</v>
      </c>
      <c r="AA22" s="240">
        <f>AA21/'Income Statement'!AB8</f>
        <v>0.1</v>
      </c>
      <c r="AB22" s="240">
        <f>AB21/'Income Statement'!AC8</f>
        <v>0.1</v>
      </c>
      <c r="AC22" s="240">
        <f>AC21/'Income Statement'!AD8</f>
        <v>0.1</v>
      </c>
      <c r="AD22" s="240">
        <f>AD21/'Income Statement'!AE8</f>
        <v>0.1</v>
      </c>
      <c r="AE22" s="284">
        <f>AE21/'Income Statement'!AF8</f>
        <v>0.1</v>
      </c>
      <c r="AF22" s="285">
        <f>AF21/'Income Statement'!AG8</f>
        <v>0.10000000000000002</v>
      </c>
      <c r="AG22" s="286">
        <f>AG21/'Income Statement'!AH8</f>
        <v>0.1</v>
      </c>
      <c r="AH22" s="286">
        <f>AH21/'Income Statement'!AI8</f>
        <v>0.1</v>
      </c>
      <c r="AI22" s="287">
        <f>AI21/'Income Statement'!AJ8</f>
        <v>0.1</v>
      </c>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s="246"/>
      <c r="BP22" s="246"/>
      <c r="BQ22" s="246"/>
      <c r="BR22" s="246"/>
      <c r="BS22" s="246"/>
      <c r="BT22" s="246"/>
      <c r="BU22" s="246"/>
      <c r="BV22" s="246"/>
    </row>
    <row r="23" spans="1:74" s="346" customFormat="1">
      <c r="A23" s="247" t="s">
        <v>115</v>
      </c>
      <c r="B23" s="288"/>
      <c r="C23" s="288"/>
      <c r="D23" s="288"/>
      <c r="E23" s="289"/>
      <c r="F23" s="290"/>
      <c r="G23" s="288"/>
      <c r="H23" s="288"/>
      <c r="I23" s="288"/>
      <c r="J23" s="288"/>
      <c r="K23" s="290"/>
      <c r="L23" s="288"/>
      <c r="M23" s="288"/>
      <c r="N23" s="288"/>
      <c r="O23" s="288"/>
      <c r="P23" s="290"/>
      <c r="Q23" s="288"/>
      <c r="R23" s="288"/>
      <c r="S23" s="288"/>
      <c r="T23" s="288"/>
      <c r="U23" s="290"/>
      <c r="V23" s="288"/>
      <c r="W23" s="288"/>
      <c r="X23" s="288"/>
      <c r="Y23" s="288"/>
      <c r="Z23" s="290"/>
      <c r="AA23" s="291"/>
      <c r="AB23" s="291"/>
      <c r="AC23" s="291"/>
      <c r="AD23" s="291"/>
      <c r="AE23" s="292"/>
      <c r="AF23" s="291"/>
      <c r="AG23" s="293"/>
      <c r="AH23" s="293"/>
      <c r="AI23" s="293"/>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c r="BG23" s="294"/>
      <c r="BH23" s="294"/>
      <c r="BI23" s="294"/>
      <c r="BJ23" s="294"/>
      <c r="BK23" s="294"/>
      <c r="BL23" s="294"/>
      <c r="BM23" s="294"/>
      <c r="BN23" s="294"/>
      <c r="BO23" s="294"/>
      <c r="BP23" s="294"/>
      <c r="BQ23" s="294"/>
      <c r="BR23" s="294"/>
      <c r="BS23" s="294"/>
      <c r="BT23" s="294"/>
      <c r="BU23" s="294"/>
      <c r="BV23" s="294"/>
    </row>
    <row r="24" spans="1:74" s="345" customFormat="1" ht="15" thickBot="1">
      <c r="A24" s="295" t="s">
        <v>116</v>
      </c>
      <c r="B24" s="296">
        <f>B18</f>
        <v>0.22500000000000001</v>
      </c>
      <c r="C24" s="296">
        <f>C18</f>
        <v>0.57500000000000007</v>
      </c>
      <c r="D24" s="296">
        <f>D18</f>
        <v>1.65</v>
      </c>
      <c r="E24" s="296">
        <f>E18</f>
        <v>3.25</v>
      </c>
      <c r="F24" s="297">
        <f>E24</f>
        <v>3.25</v>
      </c>
      <c r="G24" s="296">
        <f>G18</f>
        <v>3.7399999999999998</v>
      </c>
      <c r="H24" s="296">
        <f>H18</f>
        <v>4.5</v>
      </c>
      <c r="I24" s="296">
        <f>I18</f>
        <v>6.85</v>
      </c>
      <c r="J24" s="296">
        <f>J18</f>
        <v>10.35</v>
      </c>
      <c r="K24" s="297">
        <f t="shared" ref="K24:K43" si="1">J24</f>
        <v>10.35</v>
      </c>
      <c r="L24" s="296">
        <f>L18</f>
        <v>11.371500000000001</v>
      </c>
      <c r="M24" s="296">
        <f>M18</f>
        <v>12.952500000000002</v>
      </c>
      <c r="N24" s="296">
        <f>N18</f>
        <v>17.865000000000002</v>
      </c>
      <c r="O24" s="296">
        <f>O18</f>
        <v>25.185000000000002</v>
      </c>
      <c r="P24" s="297">
        <f t="shared" ref="P24:P43" si="2">O24</f>
        <v>25.185000000000002</v>
      </c>
      <c r="Q24" s="296">
        <f>Q18</f>
        <v>27.218250000000005</v>
      </c>
      <c r="R24" s="296">
        <f>R18</f>
        <v>30.360750000000007</v>
      </c>
      <c r="S24" s="296">
        <f>S18</f>
        <v>40.156500000000008</v>
      </c>
      <c r="T24" s="296">
        <f>T18</f>
        <v>54.757500000000007</v>
      </c>
      <c r="U24" s="297">
        <f t="shared" ref="U24:U43" si="3">T24</f>
        <v>54.757500000000007</v>
      </c>
      <c r="V24" s="296">
        <f>V18</f>
        <v>58.611412500000007</v>
      </c>
      <c r="W24" s="296">
        <f>W18</f>
        <v>64.563637500000013</v>
      </c>
      <c r="X24" s="296">
        <f>X18</f>
        <v>83.147775000000024</v>
      </c>
      <c r="Y24" s="296">
        <f>Y18</f>
        <v>110.85262500000002</v>
      </c>
      <c r="Z24" s="297">
        <f t="shared" ref="Z24:Z43" si="4">Y24</f>
        <v>110.85262500000002</v>
      </c>
      <c r="AA24" s="298">
        <f>AA18</f>
        <v>117.78966750000002</v>
      </c>
      <c r="AB24" s="298">
        <f>AB18</f>
        <v>128.50367250000002</v>
      </c>
      <c r="AC24" s="298">
        <f>AC18</f>
        <v>161.95512000000002</v>
      </c>
      <c r="AD24" s="298">
        <f>AD18</f>
        <v>211.82385000000002</v>
      </c>
      <c r="AE24" s="299">
        <f>AD24</f>
        <v>211.82385000000002</v>
      </c>
      <c r="AF24" s="298">
        <f>AF18</f>
        <v>383.78337375000001</v>
      </c>
      <c r="AG24" s="299">
        <f>AG18</f>
        <v>659.99815612500004</v>
      </c>
      <c r="AH24" s="299">
        <f>AH18</f>
        <v>1077.0731678437501</v>
      </c>
      <c r="AI24" s="299">
        <f>AI18</f>
        <v>1667.03442819375</v>
      </c>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row>
    <row r="25" spans="1:74" s="347" customFormat="1" ht="15" thickBot="1">
      <c r="A25" s="300" t="s">
        <v>117</v>
      </c>
      <c r="B25" s="301">
        <f>B24+B16</f>
        <v>24.433</v>
      </c>
      <c r="C25" s="301">
        <f>C24+C16</f>
        <v>23.128499999999999</v>
      </c>
      <c r="D25" s="301">
        <f>D24+D16</f>
        <v>26.387</v>
      </c>
      <c r="E25" s="301">
        <f>E24+E16</f>
        <v>34.118499999999997</v>
      </c>
      <c r="F25" s="302">
        <f>E25</f>
        <v>34.118499999999997</v>
      </c>
      <c r="G25" s="301">
        <f>G24+G16</f>
        <v>27.0382</v>
      </c>
      <c r="H25" s="301">
        <f>H24+H16</f>
        <v>30.241</v>
      </c>
      <c r="I25" s="301">
        <f>I24+I16</f>
        <v>39.133000000000003</v>
      </c>
      <c r="J25" s="301">
        <f>J24+J16</f>
        <v>51.30299999999999</v>
      </c>
      <c r="K25" s="302">
        <f t="shared" si="1"/>
        <v>51.30299999999999</v>
      </c>
      <c r="L25" s="301">
        <f>L24+L16</f>
        <v>54.377169999999992</v>
      </c>
      <c r="M25" s="301">
        <f>M24+M16</f>
        <v>61.389049999999997</v>
      </c>
      <c r="N25" s="301">
        <f>N24+N16</f>
        <v>82.657199999999989</v>
      </c>
      <c r="O25" s="301">
        <f>O24+O16</f>
        <v>112.47129999999999</v>
      </c>
      <c r="P25" s="302">
        <f t="shared" si="2"/>
        <v>112.47129999999999</v>
      </c>
      <c r="Q25" s="301">
        <f>Q24+Q16</f>
        <v>119.10820999999999</v>
      </c>
      <c r="R25" s="301">
        <f>R24+R16</f>
        <v>134.55215999999999</v>
      </c>
      <c r="S25" s="301">
        <f>S24+S16</f>
        <v>183.12907000000001</v>
      </c>
      <c r="T25" s="301">
        <f>T24+T16</f>
        <v>252.12470000000002</v>
      </c>
      <c r="U25" s="302">
        <f t="shared" si="3"/>
        <v>252.12470000000002</v>
      </c>
      <c r="V25" s="301">
        <f>V24+V16</f>
        <v>266.80218375000004</v>
      </c>
      <c r="W25" s="301">
        <f>W24+W16</f>
        <v>300.30796375000006</v>
      </c>
      <c r="X25" s="301">
        <f>X24+X16</f>
        <v>407.08304000000004</v>
      </c>
      <c r="Y25" s="301">
        <f>Y24+Y16</f>
        <v>560.09117249999997</v>
      </c>
      <c r="Z25" s="302">
        <f t="shared" si="4"/>
        <v>560.09117249999997</v>
      </c>
      <c r="AA25" s="303">
        <f>AA24+AA16</f>
        <v>589.12029790000008</v>
      </c>
      <c r="AB25" s="303">
        <f>AB24+AB16</f>
        <v>655.08482479999998</v>
      </c>
      <c r="AC25" s="303">
        <f>AC24+AC16</f>
        <v>866.12180160000003</v>
      </c>
      <c r="AD25" s="303">
        <f>AD24+AD16</f>
        <v>1169.9003034999998</v>
      </c>
      <c r="AE25" s="304">
        <f>AD25</f>
        <v>1169.9003034999998</v>
      </c>
      <c r="AF25" s="303">
        <f>AF24+AF16</f>
        <v>2377.4484460250001</v>
      </c>
      <c r="AG25" s="304">
        <f>AG24+AG16</f>
        <v>4453.6452168900005</v>
      </c>
      <c r="AH25" s="304">
        <f>AH24+AH16</f>
        <v>7869.2199480118761</v>
      </c>
      <c r="AI25" s="304">
        <f>AI24+AI16</f>
        <v>13096.615437028626</v>
      </c>
      <c r="AJ25" s="305"/>
      <c r="AK25" s="305"/>
      <c r="AL25" s="305"/>
      <c r="AM25" s="305"/>
      <c r="AN25" s="305"/>
      <c r="AO25" s="305"/>
      <c r="AP25" s="305"/>
      <c r="AQ25" s="305"/>
      <c r="AR25" s="305"/>
      <c r="AS25" s="305"/>
      <c r="AT25" s="305"/>
      <c r="AU25" s="305"/>
      <c r="AV25" s="305"/>
      <c r="AW25" s="305"/>
      <c r="AX25" s="305"/>
      <c r="AY25" s="305"/>
      <c r="AZ25" s="305"/>
      <c r="BA25" s="305"/>
      <c r="BB25" s="305"/>
      <c r="BC25" s="305"/>
      <c r="BD25" s="305"/>
      <c r="BE25" s="305"/>
      <c r="BF25" s="305"/>
      <c r="BG25" s="305"/>
      <c r="BH25" s="305"/>
      <c r="BI25" s="305"/>
      <c r="BJ25" s="305"/>
      <c r="BK25" s="305"/>
      <c r="BL25" s="305"/>
      <c r="BM25" s="305"/>
      <c r="BN25" s="305"/>
      <c r="BO25" s="305"/>
      <c r="BP25" s="305"/>
      <c r="BQ25" s="305"/>
      <c r="BR25" s="305"/>
      <c r="BS25" s="305"/>
      <c r="BT25" s="305"/>
      <c r="BU25" s="305"/>
      <c r="BV25" s="305"/>
    </row>
    <row r="26" spans="1:74" s="341" customFormat="1">
      <c r="A26" s="306"/>
      <c r="B26" s="223"/>
      <c r="C26" s="223"/>
      <c r="D26" s="223"/>
      <c r="E26" s="224"/>
      <c r="F26" s="225"/>
      <c r="G26" s="223"/>
      <c r="H26" s="223"/>
      <c r="I26" s="223"/>
      <c r="J26" s="223"/>
      <c r="K26" s="225"/>
      <c r="L26" s="223"/>
      <c r="M26" s="223"/>
      <c r="N26" s="223"/>
      <c r="O26" s="223"/>
      <c r="P26" s="225"/>
      <c r="Q26" s="223"/>
      <c r="R26" s="223"/>
      <c r="S26" s="223"/>
      <c r="T26" s="223"/>
      <c r="U26" s="225"/>
      <c r="V26" s="223"/>
      <c r="W26" s="223"/>
      <c r="X26" s="223"/>
      <c r="Y26" s="223"/>
      <c r="Z26" s="225"/>
      <c r="AA26" s="266"/>
      <c r="AB26" s="266"/>
      <c r="AC26" s="266"/>
      <c r="AD26" s="266"/>
      <c r="AE26" s="229"/>
      <c r="AF26" s="266"/>
      <c r="AG26" s="229"/>
      <c r="AH26" s="229"/>
      <c r="AI26" s="229"/>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row>
    <row r="27" spans="1:74" s="341" customFormat="1">
      <c r="A27" s="307"/>
      <c r="B27" s="223"/>
      <c r="C27" s="223"/>
      <c r="D27" s="223"/>
      <c r="E27" s="224"/>
      <c r="F27" s="225"/>
      <c r="G27" s="223"/>
      <c r="H27" s="223"/>
      <c r="I27" s="223"/>
      <c r="J27" s="223"/>
      <c r="K27" s="225"/>
      <c r="L27" s="223"/>
      <c r="M27" s="223"/>
      <c r="N27" s="223"/>
      <c r="O27" s="223"/>
      <c r="P27" s="225"/>
      <c r="Q27" s="223"/>
      <c r="R27" s="223"/>
      <c r="S27" s="223"/>
      <c r="T27" s="223"/>
      <c r="U27" s="225"/>
      <c r="V27" s="223"/>
      <c r="W27" s="223"/>
      <c r="X27" s="223"/>
      <c r="Y27" s="223"/>
      <c r="Z27" s="225"/>
      <c r="AA27" s="266"/>
      <c r="AB27" s="266"/>
      <c r="AC27" s="266"/>
      <c r="AD27" s="266"/>
      <c r="AE27" s="229"/>
      <c r="AF27" s="266"/>
      <c r="AG27" s="229"/>
      <c r="AH27" s="229"/>
      <c r="AI27" s="229"/>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row>
    <row r="28" spans="1:74" s="341" customFormat="1">
      <c r="A28" s="222" t="s">
        <v>118</v>
      </c>
      <c r="B28" s="223"/>
      <c r="C28" s="223"/>
      <c r="D28" s="223"/>
      <c r="E28" s="224"/>
      <c r="F28" s="225"/>
      <c r="G28" s="223"/>
      <c r="H28" s="223"/>
      <c r="I28" s="223"/>
      <c r="J28" s="223"/>
      <c r="K28" s="225"/>
      <c r="L28" s="223"/>
      <c r="M28" s="223"/>
      <c r="N28" s="223"/>
      <c r="O28" s="223"/>
      <c r="P28" s="225"/>
      <c r="Q28" s="223"/>
      <c r="R28" s="223"/>
      <c r="S28" s="223"/>
      <c r="T28" s="223"/>
      <c r="U28" s="225"/>
      <c r="V28" s="223"/>
      <c r="W28" s="223"/>
      <c r="X28" s="223"/>
      <c r="Y28" s="223"/>
      <c r="Z28" s="225"/>
      <c r="AA28" s="266"/>
      <c r="AB28" s="266"/>
      <c r="AC28" s="266"/>
      <c r="AD28" s="266"/>
      <c r="AE28" s="229"/>
      <c r="AF28" s="266"/>
      <c r="AG28" s="229"/>
      <c r="AH28" s="229"/>
      <c r="AI28" s="229"/>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row>
    <row r="29" spans="1:74" s="341" customFormat="1" ht="15" thickBot="1">
      <c r="A29" s="232" t="s">
        <v>119</v>
      </c>
      <c r="B29" s="269">
        <v>1</v>
      </c>
      <c r="C29" s="269">
        <v>1</v>
      </c>
      <c r="D29" s="269">
        <v>1</v>
      </c>
      <c r="E29" s="269">
        <v>1</v>
      </c>
      <c r="F29" s="225">
        <v>1</v>
      </c>
      <c r="G29" s="269">
        <v>0.29399999999999998</v>
      </c>
      <c r="H29" s="269">
        <v>0.45600000000000002</v>
      </c>
      <c r="I29" s="269">
        <v>1.41</v>
      </c>
      <c r="J29" s="269">
        <v>2.1</v>
      </c>
      <c r="K29" s="225">
        <v>2.1</v>
      </c>
      <c r="L29" s="269">
        <v>0.61290000000000011</v>
      </c>
      <c r="M29" s="269">
        <v>0.9486</v>
      </c>
      <c r="N29" s="269">
        <v>2.9474999999999998</v>
      </c>
      <c r="O29" s="269">
        <v>4.3920000000000003</v>
      </c>
      <c r="P29" s="225">
        <v>4.3920000000000003</v>
      </c>
      <c r="Q29" s="269">
        <v>1.2199500000000001</v>
      </c>
      <c r="R29" s="269">
        <v>1.8855</v>
      </c>
      <c r="S29" s="269">
        <v>5.8774500000000005</v>
      </c>
      <c r="T29" s="269">
        <v>8.7605999999999984</v>
      </c>
      <c r="U29" s="225">
        <v>8.7605999999999984</v>
      </c>
      <c r="V29" s="269">
        <v>2.3123475000000004</v>
      </c>
      <c r="W29" s="269">
        <v>3.5713349999999999</v>
      </c>
      <c r="X29" s="269">
        <v>11.150482499999999</v>
      </c>
      <c r="Y29" s="269">
        <v>16.622909999999997</v>
      </c>
      <c r="Z29" s="225">
        <v>16.622909999999997</v>
      </c>
      <c r="AA29" s="227">
        <v>4.1622255000000017</v>
      </c>
      <c r="AB29" s="227">
        <v>6.4284030000000003</v>
      </c>
      <c r="AC29" s="227">
        <v>20.070868500000003</v>
      </c>
      <c r="AD29" s="227">
        <v>29.921237999999995</v>
      </c>
      <c r="AE29" s="229">
        <v>29.921237999999995</v>
      </c>
      <c r="AF29" s="227">
        <v>103.17571425</v>
      </c>
      <c r="AG29" s="229">
        <v>165.728869425</v>
      </c>
      <c r="AH29" s="229">
        <v>250.24500703125</v>
      </c>
      <c r="AI29" s="229">
        <v>353.97675620999996</v>
      </c>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row>
    <row r="30" spans="1:74" s="343" customFormat="1" ht="15" thickBot="1">
      <c r="A30" s="239" t="s">
        <v>120</v>
      </c>
      <c r="B30" s="240">
        <f>B29/'Income Statement'!C8</f>
        <v>0.22222222222222221</v>
      </c>
      <c r="C30" s="240">
        <f>C29/'Income Statement'!D8</f>
        <v>0.14285714285714285</v>
      </c>
      <c r="D30" s="240">
        <f>D29/'Income Statement'!E8</f>
        <v>4.6511627906976744E-2</v>
      </c>
      <c r="E30" s="240">
        <f>E29/'Income Statement'!F8</f>
        <v>3.125E-2</v>
      </c>
      <c r="F30" s="241">
        <f>E30</f>
        <v>3.125E-2</v>
      </c>
      <c r="G30" s="240">
        <f>G29/'Income Statement'!H8</f>
        <v>2.9999999999999995E-2</v>
      </c>
      <c r="H30" s="240">
        <f>H29/'Income Statement'!I8</f>
        <v>0.03</v>
      </c>
      <c r="I30" s="240">
        <f>I29/'Income Statement'!J8</f>
        <v>0.03</v>
      </c>
      <c r="J30" s="240">
        <f>J29/'Income Statement'!K8</f>
        <v>3.0000000000000002E-2</v>
      </c>
      <c r="K30" s="241">
        <f>J30</f>
        <v>3.0000000000000002E-2</v>
      </c>
      <c r="L30" s="240">
        <f>L29/'Income Statement'!M8</f>
        <v>3.0000000000000002E-2</v>
      </c>
      <c r="M30" s="240">
        <f>M29/'Income Statement'!N8</f>
        <v>0.03</v>
      </c>
      <c r="N30" s="240">
        <f>N29/'Income Statement'!O8</f>
        <v>0.03</v>
      </c>
      <c r="O30" s="240">
        <f>O29/'Income Statement'!P8</f>
        <v>3.0000000000000002E-2</v>
      </c>
      <c r="P30" s="241">
        <f>O30</f>
        <v>3.0000000000000002E-2</v>
      </c>
      <c r="Q30" s="240">
        <f>Q29/'Income Statement'!R8</f>
        <v>0.03</v>
      </c>
      <c r="R30" s="240">
        <f>R29/'Income Statement'!S8</f>
        <v>0.03</v>
      </c>
      <c r="S30" s="240">
        <f>S29/'Income Statement'!T8</f>
        <v>0.03</v>
      </c>
      <c r="T30" s="240">
        <f>T29/'Income Statement'!U8</f>
        <v>2.9999999999999995E-2</v>
      </c>
      <c r="U30" s="241">
        <f>T30</f>
        <v>2.9999999999999995E-2</v>
      </c>
      <c r="V30" s="240">
        <f>V29/'Income Statement'!W8</f>
        <v>3.0000000000000002E-2</v>
      </c>
      <c r="W30" s="240">
        <f>W29/'Income Statement'!X8</f>
        <v>0.03</v>
      </c>
      <c r="X30" s="240">
        <f>X29/'Income Statement'!Y8</f>
        <v>0.03</v>
      </c>
      <c r="Y30" s="240">
        <f>Y29/'Income Statement'!Z8</f>
        <v>2.9999999999999995E-2</v>
      </c>
      <c r="Z30" s="241">
        <f>Y30</f>
        <v>2.9999999999999995E-2</v>
      </c>
      <c r="AA30" s="242">
        <f>AA29/'Income Statement'!AB8</f>
        <v>3.0000000000000002E-2</v>
      </c>
      <c r="AB30" s="243">
        <f>AB29/'Income Statement'!AC8</f>
        <v>3.0000000000000002E-2</v>
      </c>
      <c r="AC30" s="243">
        <f>AC29/'Income Statement'!AD8</f>
        <v>0.03</v>
      </c>
      <c r="AD30" s="244">
        <f>AD29/'Income Statement'!AE8</f>
        <v>0.03</v>
      </c>
      <c r="AE30" s="284">
        <f>AD30</f>
        <v>0.03</v>
      </c>
      <c r="AF30" s="240">
        <f>AF29/'Income Statement'!AG8</f>
        <v>3.0000000000000002E-2</v>
      </c>
      <c r="AG30" s="286">
        <f>AG29/'Income Statement'!AH8</f>
        <v>0.03</v>
      </c>
      <c r="AH30" s="286">
        <f>AH29/'Income Statement'!AI8</f>
        <v>0.03</v>
      </c>
      <c r="AI30" s="287">
        <f>AI29/'Income Statement'!AJ8</f>
        <v>0.03</v>
      </c>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row>
    <row r="31" spans="1:74" s="341" customFormat="1">
      <c r="A31" s="267" t="s">
        <v>121</v>
      </c>
      <c r="B31" s="269">
        <v>13.197499999999996</v>
      </c>
      <c r="C31" s="269">
        <v>10.359999999999996</v>
      </c>
      <c r="D31" s="269">
        <v>10.359999999999996</v>
      </c>
      <c r="E31" s="308">
        <v>13.583499999999995</v>
      </c>
      <c r="F31" s="225">
        <f>E31</f>
        <v>13.583499999999995</v>
      </c>
      <c r="G31" s="271">
        <v>5</v>
      </c>
      <c r="H31" s="271">
        <v>5</v>
      </c>
      <c r="I31" s="271">
        <v>5</v>
      </c>
      <c r="J31" s="271">
        <v>5</v>
      </c>
      <c r="K31" s="225">
        <f t="shared" si="1"/>
        <v>5</v>
      </c>
      <c r="L31" s="271">
        <v>5</v>
      </c>
      <c r="M31" s="271">
        <v>5</v>
      </c>
      <c r="N31" s="271">
        <v>5</v>
      </c>
      <c r="O31" s="271">
        <v>5</v>
      </c>
      <c r="P31" s="225">
        <f t="shared" si="2"/>
        <v>5</v>
      </c>
      <c r="Q31" s="271">
        <v>5</v>
      </c>
      <c r="R31" s="271">
        <v>5</v>
      </c>
      <c r="S31" s="271">
        <v>5</v>
      </c>
      <c r="T31" s="271">
        <v>5</v>
      </c>
      <c r="U31" s="225">
        <f t="shared" si="3"/>
        <v>5</v>
      </c>
      <c r="V31" s="271">
        <v>5</v>
      </c>
      <c r="W31" s="271">
        <v>5</v>
      </c>
      <c r="X31" s="271">
        <v>5</v>
      </c>
      <c r="Y31" s="271">
        <v>5</v>
      </c>
      <c r="Z31" s="225">
        <f t="shared" si="4"/>
        <v>5</v>
      </c>
      <c r="AA31" s="228">
        <v>5</v>
      </c>
      <c r="AB31" s="228">
        <v>5</v>
      </c>
      <c r="AC31" s="228">
        <v>5</v>
      </c>
      <c r="AD31" s="228">
        <v>5</v>
      </c>
      <c r="AE31" s="229">
        <f>AD31</f>
        <v>5</v>
      </c>
      <c r="AF31" s="228">
        <v>5</v>
      </c>
      <c r="AG31" s="229">
        <v>5</v>
      </c>
      <c r="AH31" s="229">
        <v>5</v>
      </c>
      <c r="AI31" s="229">
        <v>5</v>
      </c>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row>
    <row r="32" spans="1:74" s="345" customFormat="1">
      <c r="A32" s="256" t="s">
        <v>122</v>
      </c>
      <c r="B32" s="257">
        <f>B29+B31</f>
        <v>14.197499999999996</v>
      </c>
      <c r="C32" s="257">
        <f t="shared" ref="C32:AE32" si="5">C29+C31</f>
        <v>11.359999999999996</v>
      </c>
      <c r="D32" s="257">
        <f t="shared" si="5"/>
        <v>11.359999999999996</v>
      </c>
      <c r="E32" s="257">
        <f t="shared" si="5"/>
        <v>14.583499999999995</v>
      </c>
      <c r="F32" s="258">
        <f t="shared" si="5"/>
        <v>14.583499999999995</v>
      </c>
      <c r="G32" s="257">
        <f t="shared" si="5"/>
        <v>5.2939999999999996</v>
      </c>
      <c r="H32" s="257">
        <f t="shared" si="5"/>
        <v>5.4560000000000004</v>
      </c>
      <c r="I32" s="257">
        <f t="shared" si="5"/>
        <v>6.41</v>
      </c>
      <c r="J32" s="257">
        <f>J29+J31</f>
        <v>7.1</v>
      </c>
      <c r="K32" s="258">
        <f t="shared" si="5"/>
        <v>7.1</v>
      </c>
      <c r="L32" s="257">
        <f>L29+L31</f>
        <v>5.6128999999999998</v>
      </c>
      <c r="M32" s="257">
        <f>M29+M31</f>
        <v>5.9485999999999999</v>
      </c>
      <c r="N32" s="257">
        <f>N29+N31</f>
        <v>7.9474999999999998</v>
      </c>
      <c r="O32" s="257">
        <f>O29+O31</f>
        <v>9.3919999999999995</v>
      </c>
      <c r="P32" s="258">
        <f t="shared" si="5"/>
        <v>9.3919999999999995</v>
      </c>
      <c r="Q32" s="257">
        <f t="shared" si="5"/>
        <v>6.2199499999999999</v>
      </c>
      <c r="R32" s="257">
        <f t="shared" si="5"/>
        <v>6.8855000000000004</v>
      </c>
      <c r="S32" s="257">
        <f t="shared" si="5"/>
        <v>10.87745</v>
      </c>
      <c r="T32" s="257">
        <f t="shared" si="5"/>
        <v>13.760599999999998</v>
      </c>
      <c r="U32" s="258">
        <f t="shared" si="5"/>
        <v>13.760599999999998</v>
      </c>
      <c r="V32" s="257">
        <f t="shared" si="5"/>
        <v>7.3123475000000004</v>
      </c>
      <c r="W32" s="257">
        <f t="shared" si="5"/>
        <v>8.5713349999999995</v>
      </c>
      <c r="X32" s="257">
        <f t="shared" si="5"/>
        <v>16.150482499999999</v>
      </c>
      <c r="Y32" s="257">
        <f t="shared" si="5"/>
        <v>21.622909999999997</v>
      </c>
      <c r="Z32" s="258">
        <f t="shared" si="5"/>
        <v>21.622909999999997</v>
      </c>
      <c r="AA32" s="264">
        <f t="shared" si="5"/>
        <v>9.1622255000000017</v>
      </c>
      <c r="AB32" s="264">
        <f t="shared" si="5"/>
        <v>11.428402999999999</v>
      </c>
      <c r="AC32" s="264">
        <f t="shared" si="5"/>
        <v>25.070868500000003</v>
      </c>
      <c r="AD32" s="264">
        <f t="shared" si="5"/>
        <v>34.921237999999995</v>
      </c>
      <c r="AE32" s="263">
        <f t="shared" si="5"/>
        <v>34.921237999999995</v>
      </c>
      <c r="AF32" s="264">
        <f>AF29+AF31</f>
        <v>108.17571425</v>
      </c>
      <c r="AG32" s="263">
        <f>AG29+AG31</f>
        <v>170.728869425</v>
      </c>
      <c r="AH32" s="263">
        <f>AH29+AH31</f>
        <v>255.24500703125</v>
      </c>
      <c r="AI32" s="263">
        <f>AI29+AI31</f>
        <v>358.97675620999996</v>
      </c>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row>
    <row r="33" spans="1:74" s="341" customFormat="1" ht="15" thickBot="1">
      <c r="A33" s="222" t="s">
        <v>123</v>
      </c>
      <c r="B33" s="223"/>
      <c r="C33" s="223"/>
      <c r="D33" s="223"/>
      <c r="E33" s="224"/>
      <c r="F33" s="225"/>
      <c r="G33" s="223"/>
      <c r="H33" s="223"/>
      <c r="I33" s="223"/>
      <c r="J33" s="223"/>
      <c r="K33" s="225"/>
      <c r="L33" s="223"/>
      <c r="M33" s="223"/>
      <c r="N33" s="223"/>
      <c r="O33" s="223"/>
      <c r="P33" s="225"/>
      <c r="Q33" s="223"/>
      <c r="R33" s="223"/>
      <c r="S33" s="223"/>
      <c r="T33" s="223"/>
      <c r="U33" s="225"/>
      <c r="V33" s="223"/>
      <c r="W33" s="223"/>
      <c r="X33" s="223"/>
      <c r="Y33" s="223"/>
      <c r="Z33" s="225"/>
      <c r="AA33" s="266"/>
      <c r="AB33" s="266"/>
      <c r="AC33" s="266"/>
      <c r="AD33" s="266"/>
      <c r="AE33" s="229"/>
      <c r="AF33" s="266"/>
      <c r="AG33" s="229"/>
      <c r="AH33" s="229"/>
      <c r="AI33" s="229"/>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row>
    <row r="34" spans="1:74" s="341" customFormat="1" ht="15" thickBot="1">
      <c r="A34" s="267" t="s">
        <v>124</v>
      </c>
      <c r="B34" s="269">
        <v>5</v>
      </c>
      <c r="C34" s="269">
        <v>5</v>
      </c>
      <c r="D34" s="269">
        <v>5</v>
      </c>
      <c r="E34" s="269">
        <v>5</v>
      </c>
      <c r="F34" s="225">
        <f>E34</f>
        <v>5</v>
      </c>
      <c r="G34" s="269">
        <v>5</v>
      </c>
      <c r="H34" s="269">
        <v>5</v>
      </c>
      <c r="I34" s="269">
        <v>5</v>
      </c>
      <c r="J34" s="269">
        <v>5</v>
      </c>
      <c r="K34" s="225">
        <f t="shared" si="1"/>
        <v>5</v>
      </c>
      <c r="L34" s="269">
        <v>5</v>
      </c>
      <c r="M34" s="269">
        <v>5</v>
      </c>
      <c r="N34" s="269">
        <v>5</v>
      </c>
      <c r="O34" s="269">
        <v>5</v>
      </c>
      <c r="P34" s="225">
        <f t="shared" si="2"/>
        <v>5</v>
      </c>
      <c r="Q34" s="269">
        <v>5</v>
      </c>
      <c r="R34" s="269">
        <v>5</v>
      </c>
      <c r="S34" s="269">
        <v>5</v>
      </c>
      <c r="T34" s="269">
        <v>5</v>
      </c>
      <c r="U34" s="225">
        <f t="shared" si="3"/>
        <v>5</v>
      </c>
      <c r="V34" s="309">
        <v>5</v>
      </c>
      <c r="W34" s="310">
        <v>5</v>
      </c>
      <c r="X34" s="310">
        <v>5</v>
      </c>
      <c r="Y34" s="311">
        <v>5</v>
      </c>
      <c r="Z34" s="225">
        <f t="shared" si="4"/>
        <v>5</v>
      </c>
      <c r="AA34" s="227">
        <v>5</v>
      </c>
      <c r="AB34" s="227">
        <v>5</v>
      </c>
      <c r="AC34" s="227">
        <v>5</v>
      </c>
      <c r="AD34" s="227">
        <v>5</v>
      </c>
      <c r="AE34" s="229">
        <f>AD34</f>
        <v>5</v>
      </c>
      <c r="AF34" s="227">
        <v>5</v>
      </c>
      <c r="AG34" s="229">
        <v>5</v>
      </c>
      <c r="AH34" s="229">
        <v>5</v>
      </c>
      <c r="AI34" s="230">
        <v>5</v>
      </c>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row>
    <row r="35" spans="1:74" s="345" customFormat="1">
      <c r="A35" s="256" t="s">
        <v>125</v>
      </c>
      <c r="B35" s="257">
        <f>B34</f>
        <v>5</v>
      </c>
      <c r="C35" s="257">
        <f>C34</f>
        <v>5</v>
      </c>
      <c r="D35" s="257">
        <f>D34</f>
        <v>5</v>
      </c>
      <c r="E35" s="257">
        <f>E34</f>
        <v>5</v>
      </c>
      <c r="F35" s="258">
        <f>E35</f>
        <v>5</v>
      </c>
      <c r="G35" s="257">
        <f>G34</f>
        <v>5</v>
      </c>
      <c r="H35" s="257">
        <f>H34</f>
        <v>5</v>
      </c>
      <c r="I35" s="257">
        <f>I34</f>
        <v>5</v>
      </c>
      <c r="J35" s="257">
        <f>J34</f>
        <v>5</v>
      </c>
      <c r="K35" s="258">
        <f t="shared" si="1"/>
        <v>5</v>
      </c>
      <c r="L35" s="257">
        <f>L34</f>
        <v>5</v>
      </c>
      <c r="M35" s="257">
        <f>M34</f>
        <v>5</v>
      </c>
      <c r="N35" s="257">
        <f>N34</f>
        <v>5</v>
      </c>
      <c r="O35" s="257">
        <f>O34</f>
        <v>5</v>
      </c>
      <c r="P35" s="258">
        <f t="shared" si="2"/>
        <v>5</v>
      </c>
      <c r="Q35" s="257">
        <f>Q34</f>
        <v>5</v>
      </c>
      <c r="R35" s="257">
        <f>R34</f>
        <v>5</v>
      </c>
      <c r="S35" s="257">
        <f>S34</f>
        <v>5</v>
      </c>
      <c r="T35" s="257">
        <f>T34</f>
        <v>5</v>
      </c>
      <c r="U35" s="258">
        <f t="shared" si="3"/>
        <v>5</v>
      </c>
      <c r="V35" s="312">
        <f>V34</f>
        <v>5</v>
      </c>
      <c r="W35" s="312">
        <f>W34</f>
        <v>5</v>
      </c>
      <c r="X35" s="312">
        <f>X34</f>
        <v>5</v>
      </c>
      <c r="Y35" s="312">
        <f>Y34</f>
        <v>5</v>
      </c>
      <c r="Z35" s="258">
        <f t="shared" si="4"/>
        <v>5</v>
      </c>
      <c r="AA35" s="264">
        <f>AA34</f>
        <v>5</v>
      </c>
      <c r="AB35" s="264">
        <f>AB34</f>
        <v>5</v>
      </c>
      <c r="AC35" s="264">
        <f>AC34</f>
        <v>5</v>
      </c>
      <c r="AD35" s="264">
        <f>AD34</f>
        <v>5</v>
      </c>
      <c r="AE35" s="263">
        <f>AD35</f>
        <v>5</v>
      </c>
      <c r="AF35" s="264">
        <f>AF34</f>
        <v>5</v>
      </c>
      <c r="AG35" s="263">
        <f>AG34</f>
        <v>5</v>
      </c>
      <c r="AH35" s="263">
        <f>AH34</f>
        <v>5</v>
      </c>
      <c r="AI35" s="313">
        <f>AI34</f>
        <v>5</v>
      </c>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row>
    <row r="36" spans="1:74" s="345" customFormat="1">
      <c r="A36" s="256" t="s">
        <v>126</v>
      </c>
      <c r="B36" s="257">
        <f>B35+B32</f>
        <v>19.197499999999998</v>
      </c>
      <c r="C36" s="257">
        <f>C35+C32</f>
        <v>16.359999999999996</v>
      </c>
      <c r="D36" s="257">
        <f>D35+D32</f>
        <v>16.359999999999996</v>
      </c>
      <c r="E36" s="257">
        <f>E35+E32</f>
        <v>19.583499999999994</v>
      </c>
      <c r="F36" s="258">
        <f>E36</f>
        <v>19.583499999999994</v>
      </c>
      <c r="G36" s="257">
        <f>G35+G32</f>
        <v>10.294</v>
      </c>
      <c r="H36" s="257">
        <f>H35+H32</f>
        <v>10.456</v>
      </c>
      <c r="I36" s="257">
        <f>I35+I32</f>
        <v>11.41</v>
      </c>
      <c r="J36" s="257">
        <f>J35+J32</f>
        <v>12.1</v>
      </c>
      <c r="K36" s="258">
        <f t="shared" si="1"/>
        <v>12.1</v>
      </c>
      <c r="L36" s="257">
        <f>L35+L32</f>
        <v>10.6129</v>
      </c>
      <c r="M36" s="257">
        <f>M35+M32</f>
        <v>10.948599999999999</v>
      </c>
      <c r="N36" s="257">
        <f>N35+N32</f>
        <v>12.9475</v>
      </c>
      <c r="O36" s="257">
        <f>O35+O32</f>
        <v>14.391999999999999</v>
      </c>
      <c r="P36" s="258">
        <f t="shared" si="2"/>
        <v>14.391999999999999</v>
      </c>
      <c r="Q36" s="257">
        <f>Q35+Q32</f>
        <v>11.219950000000001</v>
      </c>
      <c r="R36" s="257">
        <f>R35+R32</f>
        <v>11.8855</v>
      </c>
      <c r="S36" s="257">
        <f>S35+S32</f>
        <v>15.87745</v>
      </c>
      <c r="T36" s="257">
        <f>T35+T32</f>
        <v>18.760599999999997</v>
      </c>
      <c r="U36" s="258">
        <f t="shared" si="3"/>
        <v>18.760599999999997</v>
      </c>
      <c r="V36" s="257">
        <f>V35+V32</f>
        <v>12.312347500000001</v>
      </c>
      <c r="W36" s="257">
        <f>W35+W32</f>
        <v>13.571334999999999</v>
      </c>
      <c r="X36" s="257">
        <f>X35+X32</f>
        <v>21.150482499999999</v>
      </c>
      <c r="Y36" s="257">
        <f>Y35+Y32</f>
        <v>26.622909999999997</v>
      </c>
      <c r="Z36" s="258">
        <f t="shared" si="4"/>
        <v>26.622909999999997</v>
      </c>
      <c r="AA36" s="264">
        <f>AA35+AA32</f>
        <v>14.162225500000002</v>
      </c>
      <c r="AB36" s="264">
        <f>AB35+AB32</f>
        <v>16.428402999999999</v>
      </c>
      <c r="AC36" s="264">
        <f>AC35+AC32</f>
        <v>30.070868500000003</v>
      </c>
      <c r="AD36" s="264">
        <f>AD35+AD32</f>
        <v>39.921237999999995</v>
      </c>
      <c r="AE36" s="263">
        <f>AD36</f>
        <v>39.921237999999995</v>
      </c>
      <c r="AF36" s="264">
        <f>AF35+AF32</f>
        <v>113.17571425</v>
      </c>
      <c r="AG36" s="263">
        <f>AG35+AG32</f>
        <v>175.728869425</v>
      </c>
      <c r="AH36" s="263">
        <f>AH35+AH32</f>
        <v>260.24500703125</v>
      </c>
      <c r="AI36" s="263">
        <f>AI35+AI32</f>
        <v>363.97675620999996</v>
      </c>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row>
    <row r="37" spans="1:74" s="341" customFormat="1">
      <c r="A37" s="306"/>
      <c r="B37" s="223"/>
      <c r="C37" s="223"/>
      <c r="D37" s="223"/>
      <c r="E37" s="224"/>
      <c r="F37" s="225"/>
      <c r="G37" s="223"/>
      <c r="H37" s="223"/>
      <c r="I37" s="223"/>
      <c r="J37" s="223"/>
      <c r="K37" s="225"/>
      <c r="L37" s="223"/>
      <c r="M37" s="223"/>
      <c r="N37" s="223"/>
      <c r="O37" s="223"/>
      <c r="P37" s="225"/>
      <c r="Q37" s="223"/>
      <c r="R37" s="223"/>
      <c r="S37" s="223"/>
      <c r="T37" s="223"/>
      <c r="U37" s="225"/>
      <c r="V37" s="223"/>
      <c r="W37" s="223"/>
      <c r="X37" s="223"/>
      <c r="Y37" s="223"/>
      <c r="Z37" s="225"/>
      <c r="AA37" s="266"/>
      <c r="AB37" s="266"/>
      <c r="AC37" s="266"/>
      <c r="AD37" s="266"/>
      <c r="AE37" s="229"/>
      <c r="AF37" s="266"/>
      <c r="AG37" s="229"/>
      <c r="AH37" s="229"/>
      <c r="AI37" s="229"/>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row>
    <row r="38" spans="1:74" s="341" customFormat="1" ht="15" thickBot="1">
      <c r="A38" s="222"/>
      <c r="B38" s="223"/>
      <c r="C38" s="223"/>
      <c r="D38" s="223"/>
      <c r="E38" s="224"/>
      <c r="F38" s="225"/>
      <c r="G38" s="223"/>
      <c r="H38" s="223"/>
      <c r="I38" s="223"/>
      <c r="J38" s="223"/>
      <c r="K38" s="225"/>
      <c r="L38" s="223"/>
      <c r="M38" s="223"/>
      <c r="N38" s="223"/>
      <c r="O38" s="223"/>
      <c r="P38" s="225"/>
      <c r="Q38" s="223"/>
      <c r="R38" s="223"/>
      <c r="S38" s="223"/>
      <c r="T38" s="223"/>
      <c r="U38" s="225"/>
      <c r="V38" s="223"/>
      <c r="W38" s="223"/>
      <c r="X38" s="223"/>
      <c r="Y38" s="223"/>
      <c r="Z38" s="225"/>
      <c r="AA38" s="223"/>
      <c r="AB38" s="223"/>
      <c r="AC38" s="223"/>
      <c r="AD38" s="223"/>
      <c r="AE38" s="225"/>
      <c r="AF38" s="223"/>
      <c r="AG38" s="225"/>
      <c r="AH38" s="225"/>
      <c r="AI38" s="22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row>
    <row r="39" spans="1:74" s="341" customFormat="1" ht="15" thickBot="1">
      <c r="A39" s="232" t="s">
        <v>127</v>
      </c>
      <c r="B39" s="273">
        <f>'Income Statement'!C40</f>
        <v>1.2355</v>
      </c>
      <c r="C39" s="273">
        <f>B39+'Income Statement'!D40</f>
        <v>2.7685000000000004</v>
      </c>
      <c r="D39" s="273">
        <f>C39+'Income Statement'!E40</f>
        <v>6.027000000000001</v>
      </c>
      <c r="E39" s="273">
        <f>D39+'Income Statement'!F40</f>
        <v>10.535</v>
      </c>
      <c r="F39" s="225">
        <f>E39</f>
        <v>10.535</v>
      </c>
      <c r="G39" s="273">
        <f>E39+'Income Statement'!H40</f>
        <v>12.744199999999999</v>
      </c>
      <c r="H39" s="273">
        <f>G39+'Income Statement'!I40</f>
        <v>15.785</v>
      </c>
      <c r="I39" s="273">
        <f>H39+'Income Statement'!J40</f>
        <v>23.722999999999999</v>
      </c>
      <c r="J39" s="273">
        <f>I39+'Income Statement'!K40</f>
        <v>35.202999999999989</v>
      </c>
      <c r="K39" s="225">
        <f t="shared" si="1"/>
        <v>35.202999999999989</v>
      </c>
      <c r="L39" s="273">
        <f>J39+'Income Statement'!M40</f>
        <v>39.764269999999989</v>
      </c>
      <c r="M39" s="273">
        <f>L39+'Income Statement'!N40</f>
        <v>46.440449999999984</v>
      </c>
      <c r="N39" s="273">
        <f>M39+'Income Statement'!O40</f>
        <v>65.709699999999984</v>
      </c>
      <c r="O39" s="273">
        <f>N39+'Income Statement'!P40</f>
        <v>94.079299999999975</v>
      </c>
      <c r="P39" s="225">
        <f t="shared" si="2"/>
        <v>94.079299999999975</v>
      </c>
      <c r="Q39" s="273">
        <f>O39+'Income Statement'!R40</f>
        <v>103.88825999999997</v>
      </c>
      <c r="R39" s="273">
        <f>Q39+'Income Statement'!S40</f>
        <v>118.66665999999998</v>
      </c>
      <c r="S39" s="273">
        <f>R39+'Income Statement'!T40</f>
        <v>163.25162</v>
      </c>
      <c r="T39" s="273">
        <f>S39+'Income Statement'!U40</f>
        <v>229.36410000000001</v>
      </c>
      <c r="U39" s="225">
        <f t="shared" si="3"/>
        <v>229.36410000000001</v>
      </c>
      <c r="V39" s="273">
        <f>T39+'Income Statement'!W40</f>
        <v>250.48983625</v>
      </c>
      <c r="W39" s="273">
        <f>V39+'Income Statement'!X40</f>
        <v>282.73662875000002</v>
      </c>
      <c r="X39" s="273">
        <f>W39+'Income Statement'!Y40</f>
        <v>381.93255750000003</v>
      </c>
      <c r="Y39" s="273">
        <f>X39+'Income Statement'!Z40</f>
        <v>529.46826250000004</v>
      </c>
      <c r="Z39" s="225">
        <f t="shared" si="4"/>
        <v>529.46826250000004</v>
      </c>
      <c r="AA39" s="277">
        <f>Y39+'Income Statement'!AB40</f>
        <v>570.95807239999999</v>
      </c>
      <c r="AB39" s="278">
        <f>AA39+'Income Statement'!AC40</f>
        <v>634.65642179999998</v>
      </c>
      <c r="AC39" s="278">
        <f>AB39+'Income Statement'!AD40</f>
        <v>832.05093310000007</v>
      </c>
      <c r="AD39" s="279">
        <f>AC39+'Income Statement'!AE40</f>
        <v>1125.9790654999999</v>
      </c>
      <c r="AE39" s="225">
        <f>AD39</f>
        <v>1125.9790654999999</v>
      </c>
      <c r="AF39" s="273">
        <f>AD39+'Income Statement'!AG40</f>
        <v>2260.2727317749996</v>
      </c>
      <c r="AG39" s="275">
        <f>AF39+'Income Statement'!AH40</f>
        <v>4273.9163474649995</v>
      </c>
      <c r="AH39" s="275">
        <f>AG39+'Income Statement'!AI40</f>
        <v>7604.9749409806245</v>
      </c>
      <c r="AI39" s="280">
        <f>AH39+'Income Statement'!AJ40</f>
        <v>12728.638680818625</v>
      </c>
      <c r="AJ39" s="205"/>
      <c r="AK39" s="314"/>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row>
    <row r="40" spans="1:74" s="341" customFormat="1" ht="15" thickBot="1">
      <c r="A40" s="232" t="s">
        <v>128</v>
      </c>
      <c r="B40" s="269">
        <v>4</v>
      </c>
      <c r="C40" s="269">
        <v>4</v>
      </c>
      <c r="D40" s="269">
        <v>4</v>
      </c>
      <c r="E40" s="270">
        <v>4</v>
      </c>
      <c r="F40" s="225">
        <f>E40</f>
        <v>4</v>
      </c>
      <c r="G40" s="271">
        <v>4</v>
      </c>
      <c r="H40" s="271">
        <v>4</v>
      </c>
      <c r="I40" s="271">
        <v>4</v>
      </c>
      <c r="J40" s="271">
        <v>4</v>
      </c>
      <c r="K40" s="225">
        <f t="shared" si="1"/>
        <v>4</v>
      </c>
      <c r="L40" s="271">
        <v>4</v>
      </c>
      <c r="M40" s="271">
        <v>4</v>
      </c>
      <c r="N40" s="271">
        <v>4</v>
      </c>
      <c r="O40" s="271">
        <v>4</v>
      </c>
      <c r="P40" s="225">
        <f t="shared" si="2"/>
        <v>4</v>
      </c>
      <c r="Q40" s="271">
        <v>4</v>
      </c>
      <c r="R40" s="271">
        <v>4</v>
      </c>
      <c r="S40" s="271">
        <v>4</v>
      </c>
      <c r="T40" s="271">
        <v>4</v>
      </c>
      <c r="U40" s="225">
        <f t="shared" si="3"/>
        <v>4</v>
      </c>
      <c r="V40" s="271">
        <v>4</v>
      </c>
      <c r="W40" s="271">
        <v>4</v>
      </c>
      <c r="X40" s="271">
        <v>4</v>
      </c>
      <c r="Y40" s="271">
        <v>4</v>
      </c>
      <c r="Z40" s="225">
        <f t="shared" si="4"/>
        <v>4</v>
      </c>
      <c r="AA40" s="228">
        <v>4</v>
      </c>
      <c r="AB40" s="228">
        <v>4</v>
      </c>
      <c r="AC40" s="228">
        <v>4</v>
      </c>
      <c r="AD40" s="228">
        <v>4</v>
      </c>
      <c r="AE40" s="229">
        <f>AD40</f>
        <v>4</v>
      </c>
      <c r="AF40" s="228">
        <v>4</v>
      </c>
      <c r="AG40" s="229">
        <v>4</v>
      </c>
      <c r="AH40" s="229">
        <v>4</v>
      </c>
      <c r="AI40" s="229">
        <v>4</v>
      </c>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row>
    <row r="41" spans="1:74" s="345" customFormat="1" ht="15" thickBot="1">
      <c r="A41" s="256" t="s">
        <v>129</v>
      </c>
      <c r="B41" s="257">
        <f>SUM(B39:B40)</f>
        <v>5.2355</v>
      </c>
      <c r="C41" s="257">
        <f>SUM(C39:C40)</f>
        <v>6.7685000000000004</v>
      </c>
      <c r="D41" s="257">
        <f>SUM(D39:D40)</f>
        <v>10.027000000000001</v>
      </c>
      <c r="E41" s="257">
        <f>SUM(E39:E40)</f>
        <v>14.535</v>
      </c>
      <c r="F41" s="258">
        <f>E41</f>
        <v>14.535</v>
      </c>
      <c r="G41" s="257">
        <f>SUM(G39:G40)</f>
        <v>16.744199999999999</v>
      </c>
      <c r="H41" s="257">
        <f>SUM(H39:H40)</f>
        <v>19.785</v>
      </c>
      <c r="I41" s="257">
        <f>SUM(I39:I40)</f>
        <v>27.722999999999999</v>
      </c>
      <c r="J41" s="257">
        <f>SUM(J39:J40)</f>
        <v>39.202999999999989</v>
      </c>
      <c r="K41" s="258">
        <f t="shared" si="1"/>
        <v>39.202999999999989</v>
      </c>
      <c r="L41" s="257">
        <f>SUM(L39:L40)</f>
        <v>43.764269999999989</v>
      </c>
      <c r="M41" s="257">
        <f>SUM(M39:M40)</f>
        <v>50.440449999999984</v>
      </c>
      <c r="N41" s="257">
        <f>SUM(N39:N40)</f>
        <v>69.709699999999984</v>
      </c>
      <c r="O41" s="257">
        <f>SUM(O39:O40)</f>
        <v>98.079299999999975</v>
      </c>
      <c r="P41" s="258">
        <f t="shared" si="2"/>
        <v>98.079299999999975</v>
      </c>
      <c r="Q41" s="257">
        <f>SUM(Q39:Q40)</f>
        <v>107.88825999999997</v>
      </c>
      <c r="R41" s="257">
        <f>SUM(R39:R40)</f>
        <v>122.66665999999998</v>
      </c>
      <c r="S41" s="257">
        <f>SUM(S39:S40)</f>
        <v>167.25162</v>
      </c>
      <c r="T41" s="257">
        <f>SUM(T39:T40)</f>
        <v>233.36410000000001</v>
      </c>
      <c r="U41" s="258">
        <f t="shared" si="3"/>
        <v>233.36410000000001</v>
      </c>
      <c r="V41" s="259">
        <f>SUM(V39:V40)</f>
        <v>254.48983625</v>
      </c>
      <c r="W41" s="260">
        <f>SUM(W39:W40)</f>
        <v>286.73662875000002</v>
      </c>
      <c r="X41" s="260">
        <f>SUM(X39:X40)</f>
        <v>385.93255750000003</v>
      </c>
      <c r="Y41" s="261">
        <f>SUM(Y39:Y40)</f>
        <v>533.46826250000004</v>
      </c>
      <c r="Z41" s="258">
        <f t="shared" si="4"/>
        <v>533.46826250000004</v>
      </c>
      <c r="AA41" s="257">
        <f>SUM(AA39:AA40)</f>
        <v>574.95807239999999</v>
      </c>
      <c r="AB41" s="257">
        <f>SUM(AB39:AB40)</f>
        <v>638.65642179999998</v>
      </c>
      <c r="AC41" s="257">
        <f>SUM(AC39:AC40)</f>
        <v>836.05093310000007</v>
      </c>
      <c r="AD41" s="257">
        <f>SUM(AD39:AD40)</f>
        <v>1129.9790654999999</v>
      </c>
      <c r="AE41" s="258">
        <f>AD41</f>
        <v>1129.9790654999999</v>
      </c>
      <c r="AF41" s="257">
        <f>SUM(AF39:AF40)</f>
        <v>2264.2727317749996</v>
      </c>
      <c r="AG41" s="258">
        <f>SUM(AG39:AG40)</f>
        <v>4277.9163474649995</v>
      </c>
      <c r="AH41" s="258">
        <f>SUM(AH39:AH40)</f>
        <v>7608.9749409806245</v>
      </c>
      <c r="AI41" s="258">
        <f>SUM(AI39:AI40)</f>
        <v>12732.638680818625</v>
      </c>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5"/>
      <c r="BG41" s="265"/>
      <c r="BH41" s="265"/>
      <c r="BI41" s="265"/>
      <c r="BJ41" s="265"/>
      <c r="BK41" s="265"/>
      <c r="BL41" s="265"/>
      <c r="BM41" s="265"/>
      <c r="BN41" s="265"/>
      <c r="BO41" s="265"/>
      <c r="BP41" s="265"/>
      <c r="BQ41" s="265"/>
      <c r="BR41" s="265"/>
      <c r="BS41" s="265"/>
      <c r="BT41" s="265"/>
      <c r="BU41" s="265"/>
      <c r="BV41" s="265"/>
    </row>
    <row r="42" spans="1:74" s="341" customFormat="1" ht="15" thickBot="1">
      <c r="A42" s="315"/>
      <c r="B42" s="316"/>
      <c r="C42" s="316"/>
      <c r="D42" s="316"/>
      <c r="E42" s="317"/>
      <c r="F42" s="318"/>
      <c r="G42" s="316"/>
      <c r="H42" s="316"/>
      <c r="I42" s="316"/>
      <c r="J42" s="316"/>
      <c r="K42" s="318"/>
      <c r="L42" s="316"/>
      <c r="M42" s="316"/>
      <c r="N42" s="316"/>
      <c r="O42" s="316"/>
      <c r="P42" s="318"/>
      <c r="Q42" s="316"/>
      <c r="R42" s="316"/>
      <c r="S42" s="316"/>
      <c r="T42" s="316"/>
      <c r="U42" s="318"/>
      <c r="V42" s="223"/>
      <c r="W42" s="223"/>
      <c r="X42" s="223"/>
      <c r="Y42" s="223"/>
      <c r="Z42" s="318"/>
      <c r="AA42" s="316"/>
      <c r="AB42" s="316"/>
      <c r="AC42" s="316"/>
      <c r="AD42" s="316"/>
      <c r="AE42" s="318"/>
      <c r="AF42" s="316"/>
      <c r="AG42" s="318"/>
      <c r="AH42" s="318"/>
      <c r="AI42" s="318"/>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row>
    <row r="43" spans="1:74" s="345" customFormat="1" ht="15" thickBot="1">
      <c r="A43" s="295" t="s">
        <v>130</v>
      </c>
      <c r="B43" s="296">
        <f>B41+B36</f>
        <v>24.433</v>
      </c>
      <c r="C43" s="296">
        <f>C41+C36</f>
        <v>23.128499999999995</v>
      </c>
      <c r="D43" s="296">
        <f>D41+D36</f>
        <v>26.386999999999997</v>
      </c>
      <c r="E43" s="296">
        <f>E41+E36</f>
        <v>34.118499999999997</v>
      </c>
      <c r="F43" s="297">
        <f>E43</f>
        <v>34.118499999999997</v>
      </c>
      <c r="G43" s="296">
        <f>G41+G36</f>
        <v>27.0382</v>
      </c>
      <c r="H43" s="296">
        <f>H41+H36</f>
        <v>30.241</v>
      </c>
      <c r="I43" s="296">
        <f>I41+I36</f>
        <v>39.132999999999996</v>
      </c>
      <c r="J43" s="296">
        <f>J41+J36</f>
        <v>51.30299999999999</v>
      </c>
      <c r="K43" s="297">
        <f t="shared" si="1"/>
        <v>51.30299999999999</v>
      </c>
      <c r="L43" s="296">
        <f>L41+L36</f>
        <v>54.377169999999992</v>
      </c>
      <c r="M43" s="296">
        <f>M41+M36</f>
        <v>61.389049999999983</v>
      </c>
      <c r="N43" s="296">
        <f>N41+N36</f>
        <v>82.657199999999989</v>
      </c>
      <c r="O43" s="296">
        <f>O41+O36</f>
        <v>112.47129999999997</v>
      </c>
      <c r="P43" s="297">
        <f t="shared" si="2"/>
        <v>112.47129999999997</v>
      </c>
      <c r="Q43" s="259">
        <f>Q41+Q36</f>
        <v>119.10820999999997</v>
      </c>
      <c r="R43" s="260">
        <f>R41+R36</f>
        <v>134.55215999999999</v>
      </c>
      <c r="S43" s="260">
        <f>S41+S36</f>
        <v>183.12907000000001</v>
      </c>
      <c r="T43" s="261">
        <f>T41+T36</f>
        <v>252.12470000000002</v>
      </c>
      <c r="U43" s="297">
        <f t="shared" si="3"/>
        <v>252.12470000000002</v>
      </c>
      <c r="V43" s="296">
        <f>V41+V36</f>
        <v>266.80218374999998</v>
      </c>
      <c r="W43" s="296">
        <f>W41+W36</f>
        <v>300.30796375</v>
      </c>
      <c r="X43" s="296">
        <f>X41+X36</f>
        <v>407.08304000000004</v>
      </c>
      <c r="Y43" s="296">
        <f>Y41+Y36</f>
        <v>560.09117250000008</v>
      </c>
      <c r="Z43" s="297">
        <f t="shared" si="4"/>
        <v>560.09117250000008</v>
      </c>
      <c r="AA43" s="296">
        <f>AA41+AA36</f>
        <v>589.12029789999997</v>
      </c>
      <c r="AB43" s="296">
        <f>AB41+AB36</f>
        <v>655.08482479999998</v>
      </c>
      <c r="AC43" s="296">
        <f>AC41+AC36</f>
        <v>866.12180160000003</v>
      </c>
      <c r="AD43" s="296">
        <f>AD41+AD36</f>
        <v>1169.9003034999998</v>
      </c>
      <c r="AE43" s="297">
        <f>AD43</f>
        <v>1169.9003034999998</v>
      </c>
      <c r="AF43" s="296">
        <f>AF41+AF36</f>
        <v>2377.4484460249996</v>
      </c>
      <c r="AG43" s="297">
        <f>AG41+AG36</f>
        <v>4453.6452168899996</v>
      </c>
      <c r="AH43" s="297">
        <f>AH41+AH36</f>
        <v>7869.2199480118743</v>
      </c>
      <c r="AI43" s="297">
        <f>AI41+AI36</f>
        <v>13096.615437028626</v>
      </c>
      <c r="AJ43" s="265"/>
      <c r="AK43" s="265"/>
      <c r="AL43" s="265"/>
      <c r="AM43" s="265"/>
      <c r="AN43" s="265"/>
      <c r="AO43" s="265"/>
      <c r="AP43" s="265"/>
      <c r="AQ43" s="265"/>
      <c r="AR43" s="265"/>
      <c r="AS43" s="265"/>
      <c r="AT43" s="265"/>
      <c r="AU43" s="265"/>
      <c r="AV43" s="265"/>
      <c r="AW43" s="265"/>
      <c r="AX43" s="265"/>
      <c r="AY43" s="265"/>
      <c r="AZ43" s="265"/>
      <c r="BA43" s="265"/>
      <c r="BB43" s="265"/>
      <c r="BC43" s="265"/>
      <c r="BD43" s="265"/>
      <c r="BE43" s="265"/>
      <c r="BF43" s="265"/>
      <c r="BG43" s="265"/>
      <c r="BH43" s="265"/>
      <c r="BI43" s="265"/>
      <c r="BJ43" s="265"/>
      <c r="BK43" s="265"/>
      <c r="BL43" s="265"/>
      <c r="BM43" s="265"/>
      <c r="BN43" s="265"/>
      <c r="BO43" s="265"/>
      <c r="BP43" s="265"/>
      <c r="BQ43" s="265"/>
      <c r="BR43" s="265"/>
      <c r="BS43" s="265"/>
      <c r="BT43" s="265"/>
      <c r="BU43" s="265"/>
      <c r="BV43" s="265"/>
    </row>
    <row r="44" spans="1:74" s="341" customFormat="1">
      <c r="A44" s="319" t="s">
        <v>131</v>
      </c>
      <c r="B44" s="320" t="str">
        <f t="shared" ref="B44:AF44" si="6">IF(ROUND(B43,6)=ROUND(B25,6),"YES","NO")</f>
        <v>YES</v>
      </c>
      <c r="C44" s="320" t="str">
        <f t="shared" si="6"/>
        <v>YES</v>
      </c>
      <c r="D44" s="320" t="str">
        <f t="shared" si="6"/>
        <v>YES</v>
      </c>
      <c r="E44" s="321" t="str">
        <f t="shared" si="6"/>
        <v>YES</v>
      </c>
      <c r="F44" s="322" t="str">
        <f t="shared" si="6"/>
        <v>YES</v>
      </c>
      <c r="G44" s="320" t="str">
        <f t="shared" si="6"/>
        <v>YES</v>
      </c>
      <c r="H44" s="320" t="str">
        <f t="shared" si="6"/>
        <v>YES</v>
      </c>
      <c r="I44" s="320" t="str">
        <f t="shared" si="6"/>
        <v>YES</v>
      </c>
      <c r="J44" s="320" t="str">
        <f t="shared" si="6"/>
        <v>YES</v>
      </c>
      <c r="K44" s="322" t="str">
        <f t="shared" si="6"/>
        <v>YES</v>
      </c>
      <c r="L44" s="320" t="str">
        <f t="shared" si="6"/>
        <v>YES</v>
      </c>
      <c r="M44" s="320" t="str">
        <f t="shared" si="6"/>
        <v>YES</v>
      </c>
      <c r="N44" s="320" t="str">
        <f t="shared" si="6"/>
        <v>YES</v>
      </c>
      <c r="O44" s="320" t="str">
        <f t="shared" si="6"/>
        <v>YES</v>
      </c>
      <c r="P44" s="322" t="str">
        <f t="shared" si="6"/>
        <v>YES</v>
      </c>
      <c r="Q44" s="320" t="str">
        <f t="shared" si="6"/>
        <v>YES</v>
      </c>
      <c r="R44" s="320" t="str">
        <f t="shared" si="6"/>
        <v>YES</v>
      </c>
      <c r="S44" s="320" t="str">
        <f t="shared" si="6"/>
        <v>YES</v>
      </c>
      <c r="T44" s="320" t="str">
        <f t="shared" si="6"/>
        <v>YES</v>
      </c>
      <c r="U44" s="322" t="str">
        <f t="shared" si="6"/>
        <v>YES</v>
      </c>
      <c r="V44" s="320" t="str">
        <f t="shared" si="6"/>
        <v>YES</v>
      </c>
      <c r="W44" s="320" t="str">
        <f t="shared" si="6"/>
        <v>YES</v>
      </c>
      <c r="X44" s="320" t="str">
        <f t="shared" si="6"/>
        <v>YES</v>
      </c>
      <c r="Y44" s="320" t="str">
        <f t="shared" si="6"/>
        <v>YES</v>
      </c>
      <c r="Z44" s="322" t="str">
        <f t="shared" si="6"/>
        <v>YES</v>
      </c>
      <c r="AA44" s="323" t="str">
        <f t="shared" si="6"/>
        <v>YES</v>
      </c>
      <c r="AB44" s="323" t="str">
        <f t="shared" si="6"/>
        <v>YES</v>
      </c>
      <c r="AC44" s="323" t="str">
        <f t="shared" si="6"/>
        <v>YES</v>
      </c>
      <c r="AD44" s="323" t="str">
        <f t="shared" si="6"/>
        <v>YES</v>
      </c>
      <c r="AE44" s="324" t="str">
        <f t="shared" si="6"/>
        <v>YES</v>
      </c>
      <c r="AF44" s="324" t="str">
        <f t="shared" si="6"/>
        <v>YES</v>
      </c>
      <c r="AG44" s="324" t="str">
        <f>IF(ROUND(AG43,6)=ROUND(AG25,6),"YES","NO")</f>
        <v>YES</v>
      </c>
      <c r="AH44" s="324" t="str">
        <f>IF(ROUND(AH43,6)=ROUND(AH25,6),"YES","NO")</f>
        <v>YES</v>
      </c>
      <c r="AI44" s="324" t="str">
        <f>IF(ROUND(AI43,6)=ROUND(AI25,6),"YES","NO")</f>
        <v>YES</v>
      </c>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row>
    <row r="45" spans="1:74" s="341" customFormat="1">
      <c r="A45" s="222"/>
      <c r="B45" s="325">
        <f>B43-B25</f>
        <v>0</v>
      </c>
      <c r="C45" s="326">
        <f>C43-C25</f>
        <v>0</v>
      </c>
      <c r="D45" s="326">
        <f t="shared" ref="D45:AI45" si="7">D43-D25</f>
        <v>0</v>
      </c>
      <c r="E45" s="327">
        <f t="shared" si="7"/>
        <v>0</v>
      </c>
      <c r="F45" s="328">
        <f t="shared" si="7"/>
        <v>0</v>
      </c>
      <c r="G45" s="329">
        <f t="shared" si="7"/>
        <v>0</v>
      </c>
      <c r="H45" s="329">
        <f t="shared" si="7"/>
        <v>0</v>
      </c>
      <c r="I45" s="329">
        <f t="shared" si="7"/>
        <v>0</v>
      </c>
      <c r="J45" s="329">
        <f t="shared" si="7"/>
        <v>0</v>
      </c>
      <c r="K45" s="328">
        <f t="shared" si="7"/>
        <v>0</v>
      </c>
      <c r="L45" s="329">
        <f t="shared" si="7"/>
        <v>0</v>
      </c>
      <c r="M45" s="329">
        <f t="shared" si="7"/>
        <v>0</v>
      </c>
      <c r="N45" s="329">
        <f t="shared" si="7"/>
        <v>0</v>
      </c>
      <c r="O45" s="329">
        <f t="shared" si="7"/>
        <v>0</v>
      </c>
      <c r="P45" s="328">
        <f t="shared" si="7"/>
        <v>0</v>
      </c>
      <c r="Q45" s="329">
        <f t="shared" si="7"/>
        <v>0</v>
      </c>
      <c r="R45" s="329">
        <f t="shared" si="7"/>
        <v>0</v>
      </c>
      <c r="S45" s="329">
        <f t="shared" si="7"/>
        <v>0</v>
      </c>
      <c r="T45" s="329">
        <f t="shared" si="7"/>
        <v>0</v>
      </c>
      <c r="U45" s="328">
        <f t="shared" si="7"/>
        <v>0</v>
      </c>
      <c r="V45" s="329">
        <f t="shared" si="7"/>
        <v>0</v>
      </c>
      <c r="W45" s="329">
        <f t="shared" si="7"/>
        <v>0</v>
      </c>
      <c r="X45" s="329">
        <f t="shared" si="7"/>
        <v>0</v>
      </c>
      <c r="Y45" s="329">
        <f t="shared" si="7"/>
        <v>0</v>
      </c>
      <c r="Z45" s="328">
        <f t="shared" si="7"/>
        <v>0</v>
      </c>
      <c r="AA45" s="329">
        <f t="shared" si="7"/>
        <v>0</v>
      </c>
      <c r="AB45" s="329">
        <f t="shared" si="7"/>
        <v>0</v>
      </c>
      <c r="AC45" s="329">
        <f t="shared" si="7"/>
        <v>0</v>
      </c>
      <c r="AD45" s="329">
        <f t="shared" si="7"/>
        <v>0</v>
      </c>
      <c r="AE45" s="328">
        <f t="shared" si="7"/>
        <v>0</v>
      </c>
      <c r="AF45" s="330">
        <f t="shared" si="7"/>
        <v>0</v>
      </c>
      <c r="AG45" s="330">
        <f t="shared" si="7"/>
        <v>0</v>
      </c>
      <c r="AH45" s="330">
        <f t="shared" si="7"/>
        <v>0</v>
      </c>
      <c r="AI45" s="330">
        <f t="shared" si="7"/>
        <v>0</v>
      </c>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row>
    <row r="46" spans="1:74" s="341" customFormat="1" ht="15" thickBot="1">
      <c r="A46" s="331"/>
      <c r="B46" s="332"/>
      <c r="C46" s="333"/>
      <c r="D46" s="334"/>
      <c r="E46" s="335"/>
      <c r="F46" s="336"/>
      <c r="G46" s="334"/>
      <c r="H46" s="334"/>
      <c r="I46" s="334"/>
      <c r="J46" s="334"/>
      <c r="K46" s="336"/>
      <c r="L46" s="334"/>
      <c r="M46" s="334"/>
      <c r="N46" s="334"/>
      <c r="O46" s="334"/>
      <c r="P46" s="336"/>
      <c r="Q46" s="334"/>
      <c r="R46" s="334"/>
      <c r="S46" s="334"/>
      <c r="T46" s="334"/>
      <c r="U46" s="336"/>
      <c r="V46" s="334"/>
      <c r="W46" s="334"/>
      <c r="X46" s="334"/>
      <c r="Y46" s="334"/>
      <c r="Z46" s="336"/>
      <c r="AA46" s="334"/>
      <c r="AB46" s="334"/>
      <c r="AC46" s="334"/>
      <c r="AD46" s="334"/>
      <c r="AE46" s="336"/>
      <c r="AF46" s="337"/>
      <c r="AG46" s="337"/>
      <c r="AH46" s="337"/>
      <c r="AI46" s="337"/>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row>
    <row r="47" spans="1:74" s="13" customFormat="1">
      <c r="A47" s="4"/>
      <c r="AE47" s="213"/>
      <c r="AF47" s="213"/>
      <c r="AG47" s="213"/>
      <c r="AH47" s="213"/>
      <c r="AI47" s="213"/>
    </row>
    <row r="48" spans="1:74" s="13" customFormat="1" ht="90">
      <c r="A48" s="338" t="s">
        <v>132</v>
      </c>
      <c r="AE48" s="213"/>
      <c r="AF48" s="213"/>
      <c r="AG48" s="213"/>
      <c r="AH48" s="213"/>
      <c r="AI48" s="213"/>
    </row>
    <row r="49" spans="1:35" s="13" customFormat="1">
      <c r="A49" s="4"/>
      <c r="AE49" s="213"/>
      <c r="AF49" s="213"/>
      <c r="AG49" s="213"/>
      <c r="AH49" s="213"/>
      <c r="AI49" s="213"/>
    </row>
    <row r="50" spans="1:35" s="13" customFormat="1">
      <c r="A50" s="4"/>
      <c r="E50" s="339"/>
      <c r="AE50" s="213"/>
      <c r="AF50" s="213"/>
      <c r="AG50" s="213"/>
      <c r="AH50" s="213"/>
      <c r="AI50" s="213"/>
    </row>
    <row r="51" spans="1:35" s="13" customFormat="1">
      <c r="A51" s="4"/>
      <c r="F51" s="340"/>
      <c r="AE51" s="213"/>
      <c r="AF51" s="213"/>
      <c r="AG51" s="213"/>
      <c r="AH51" s="213"/>
      <c r="AI51" s="213"/>
    </row>
    <row r="52" spans="1:35" s="13" customFormat="1">
      <c r="A52" s="4"/>
      <c r="AE52" s="213"/>
      <c r="AF52" s="213"/>
      <c r="AG52" s="213"/>
      <c r="AH52" s="213"/>
      <c r="AI52" s="213"/>
    </row>
    <row r="53" spans="1:35" s="13" customFormat="1">
      <c r="A53" s="4"/>
      <c r="AE53" s="213"/>
      <c r="AF53" s="213"/>
      <c r="AG53" s="213"/>
      <c r="AH53" s="213"/>
      <c r="AI53" s="213"/>
    </row>
    <row r="54" spans="1:35" s="13" customFormat="1">
      <c r="A54" s="4"/>
      <c r="AE54" s="213"/>
      <c r="AF54" s="213"/>
      <c r="AG54" s="213"/>
      <c r="AH54" s="213"/>
      <c r="AI54" s="213"/>
    </row>
    <row r="55" spans="1:35" s="13" customFormat="1">
      <c r="A55" s="4"/>
      <c r="AE55" s="213"/>
      <c r="AF55" s="213"/>
      <c r="AG55" s="213"/>
      <c r="AH55" s="213"/>
      <c r="AI55" s="213"/>
    </row>
    <row r="56" spans="1:35" s="13" customFormat="1">
      <c r="A56" s="4"/>
      <c r="AE56" s="213"/>
      <c r="AF56" s="213"/>
      <c r="AG56" s="213"/>
      <c r="AH56" s="213"/>
      <c r="AI56" s="213"/>
    </row>
    <row r="57" spans="1:35" s="13" customFormat="1">
      <c r="A57" s="4"/>
      <c r="AE57" s="213"/>
      <c r="AF57" s="213"/>
      <c r="AG57" s="213"/>
      <c r="AH57" s="213"/>
      <c r="AI57" s="213"/>
    </row>
    <row r="58" spans="1:35" s="13" customFormat="1">
      <c r="A58" s="4"/>
      <c r="AE58" s="213"/>
      <c r="AF58" s="213"/>
      <c r="AG58" s="213"/>
      <c r="AH58" s="213"/>
      <c r="AI58" s="213"/>
    </row>
    <row r="59" spans="1:35" s="13" customFormat="1">
      <c r="A59" s="4"/>
      <c r="AE59" s="213"/>
      <c r="AF59" s="213"/>
      <c r="AG59" s="213"/>
      <c r="AH59" s="213"/>
      <c r="AI59" s="213"/>
    </row>
    <row r="60" spans="1:35" s="13" customFormat="1">
      <c r="A60" s="4"/>
      <c r="AE60" s="213"/>
      <c r="AF60" s="213"/>
      <c r="AG60" s="213"/>
      <c r="AH60" s="213"/>
      <c r="AI60" s="213"/>
    </row>
    <row r="61" spans="1:35" s="13" customFormat="1">
      <c r="A61" s="4"/>
      <c r="AE61" s="213"/>
      <c r="AF61" s="213"/>
      <c r="AG61" s="213"/>
      <c r="AH61" s="213"/>
      <c r="AI61" s="213"/>
    </row>
    <row r="62" spans="1:35" s="13" customFormat="1">
      <c r="A62" s="4"/>
      <c r="AE62" s="213"/>
      <c r="AF62" s="213"/>
      <c r="AG62" s="213"/>
      <c r="AH62" s="213"/>
      <c r="AI62" s="213"/>
    </row>
    <row r="63" spans="1:35" s="13" customFormat="1">
      <c r="A63" s="4"/>
      <c r="AE63" s="213"/>
      <c r="AF63" s="213"/>
      <c r="AG63" s="213"/>
      <c r="AH63" s="213"/>
      <c r="AI63" s="213"/>
    </row>
    <row r="64" spans="1:35" s="13" customFormat="1">
      <c r="A64" s="4"/>
      <c r="AE64" s="213"/>
      <c r="AF64" s="213"/>
      <c r="AG64" s="213"/>
      <c r="AH64" s="213"/>
      <c r="AI64" s="213"/>
    </row>
    <row r="65" spans="1:35" s="13" customFormat="1">
      <c r="A65" s="4"/>
      <c r="AE65" s="213"/>
      <c r="AF65" s="213"/>
      <c r="AG65" s="213"/>
      <c r="AH65" s="213"/>
      <c r="AI65" s="213"/>
    </row>
    <row r="66" spans="1:35" s="13" customFormat="1">
      <c r="A66" s="4"/>
      <c r="AE66" s="213"/>
      <c r="AF66" s="213"/>
      <c r="AG66" s="213"/>
      <c r="AH66" s="213"/>
      <c r="AI66" s="213"/>
    </row>
    <row r="67" spans="1:35" s="13" customFormat="1">
      <c r="A67" s="4"/>
      <c r="AE67" s="213"/>
      <c r="AF67" s="213"/>
      <c r="AG67" s="213"/>
      <c r="AH67" s="213"/>
      <c r="AI67" s="213"/>
    </row>
    <row r="68" spans="1:35" s="13" customFormat="1">
      <c r="A68" s="4"/>
      <c r="AE68" s="213"/>
      <c r="AF68" s="213"/>
      <c r="AG68" s="213"/>
      <c r="AH68" s="213"/>
      <c r="AI68" s="213"/>
    </row>
    <row r="69" spans="1:35" s="13" customFormat="1">
      <c r="A69" s="4"/>
      <c r="AE69" s="213"/>
      <c r="AF69" s="213"/>
      <c r="AG69" s="213"/>
      <c r="AH69" s="213"/>
      <c r="AI69" s="213"/>
    </row>
    <row r="70" spans="1:35" s="13" customFormat="1">
      <c r="A70" s="4"/>
      <c r="AE70" s="213"/>
      <c r="AF70" s="213"/>
      <c r="AG70" s="213"/>
      <c r="AH70" s="213"/>
      <c r="AI70" s="213"/>
    </row>
    <row r="71" spans="1:35" s="13" customFormat="1">
      <c r="A71" s="4"/>
      <c r="AE71" s="213"/>
      <c r="AF71" s="213"/>
      <c r="AG71" s="213"/>
      <c r="AH71" s="213"/>
      <c r="AI71" s="213"/>
    </row>
    <row r="72" spans="1:35" s="13" customFormat="1">
      <c r="A72" s="4"/>
      <c r="AE72" s="213"/>
      <c r="AF72" s="213"/>
      <c r="AG72" s="213"/>
      <c r="AH72" s="213"/>
      <c r="AI72" s="213"/>
    </row>
    <row r="73" spans="1:35" s="13" customFormat="1">
      <c r="A73" s="4"/>
      <c r="AE73" s="213"/>
      <c r="AF73" s="213"/>
      <c r="AG73" s="213"/>
      <c r="AH73" s="213"/>
      <c r="AI73" s="213"/>
    </row>
    <row r="74" spans="1:35" s="13" customFormat="1">
      <c r="A74" s="4"/>
      <c r="AE74" s="213"/>
      <c r="AF74" s="213"/>
      <c r="AG74" s="213"/>
      <c r="AH74" s="213"/>
      <c r="AI74" s="213"/>
    </row>
    <row r="75" spans="1:35" s="13" customFormat="1">
      <c r="A75" s="4"/>
      <c r="AE75" s="213"/>
      <c r="AF75" s="213"/>
      <c r="AG75" s="213"/>
      <c r="AH75" s="213"/>
      <c r="AI75" s="213"/>
    </row>
    <row r="76" spans="1:35" s="13" customFormat="1">
      <c r="A76" s="4"/>
      <c r="AE76" s="213"/>
      <c r="AF76" s="213"/>
      <c r="AG76" s="213"/>
      <c r="AH76" s="213"/>
      <c r="AI76" s="213"/>
    </row>
    <row r="77" spans="1:35" s="13" customFormat="1">
      <c r="A77" s="4"/>
      <c r="AE77" s="213"/>
      <c r="AF77" s="213"/>
      <c r="AG77" s="213"/>
      <c r="AH77" s="213"/>
      <c r="AI77" s="213"/>
    </row>
    <row r="78" spans="1:35" s="13" customFormat="1">
      <c r="A78" s="4"/>
      <c r="AE78" s="213"/>
      <c r="AF78" s="213"/>
      <c r="AG78" s="213"/>
      <c r="AH78" s="213"/>
      <c r="AI78" s="213"/>
    </row>
    <row r="79" spans="1:35" s="13" customFormat="1">
      <c r="A79" s="4"/>
      <c r="AE79" s="213"/>
      <c r="AF79" s="213"/>
      <c r="AG79" s="213"/>
      <c r="AH79" s="213"/>
      <c r="AI79" s="213"/>
    </row>
    <row r="80" spans="1:35" s="13" customFormat="1">
      <c r="A80" s="4"/>
      <c r="AE80" s="213"/>
      <c r="AF80" s="213"/>
      <c r="AG80" s="213"/>
      <c r="AH80" s="213"/>
      <c r="AI80" s="213"/>
    </row>
    <row r="81" spans="1:35" s="13" customFormat="1">
      <c r="A81" s="4"/>
      <c r="AE81" s="213"/>
      <c r="AF81" s="213"/>
      <c r="AG81" s="213"/>
      <c r="AH81" s="213"/>
      <c r="AI81" s="213"/>
    </row>
    <row r="82" spans="1:35" s="13" customFormat="1">
      <c r="A82" s="4"/>
      <c r="AE82" s="213"/>
      <c r="AF82" s="213"/>
      <c r="AG82" s="213"/>
      <c r="AH82" s="213"/>
      <c r="AI82" s="213"/>
    </row>
    <row r="83" spans="1:35" s="13" customFormat="1">
      <c r="A83" s="4"/>
      <c r="AE83" s="213"/>
      <c r="AF83" s="213"/>
      <c r="AG83" s="213"/>
      <c r="AH83" s="213"/>
      <c r="AI83" s="213"/>
    </row>
    <row r="84" spans="1:35" s="13" customFormat="1">
      <c r="A84" s="4"/>
      <c r="AE84" s="213"/>
      <c r="AF84" s="213"/>
      <c r="AG84" s="213"/>
      <c r="AH84" s="213"/>
      <c r="AI84" s="213"/>
    </row>
    <row r="85" spans="1:35" s="13" customFormat="1">
      <c r="A85" s="4"/>
      <c r="AE85" s="213"/>
      <c r="AF85" s="213"/>
      <c r="AG85" s="213"/>
      <c r="AH85" s="213"/>
      <c r="AI85" s="213"/>
    </row>
    <row r="86" spans="1:35" s="13" customFormat="1">
      <c r="A86" s="4"/>
      <c r="AE86" s="213"/>
      <c r="AF86" s="213"/>
      <c r="AG86" s="213"/>
      <c r="AH86" s="213"/>
      <c r="AI86" s="213"/>
    </row>
    <row r="87" spans="1:35" s="13" customFormat="1">
      <c r="A87" s="4"/>
      <c r="AE87" s="213"/>
      <c r="AF87" s="213"/>
      <c r="AG87" s="213"/>
      <c r="AH87" s="213"/>
      <c r="AI87" s="213"/>
    </row>
    <row r="88" spans="1:35" s="13" customFormat="1">
      <c r="A88" s="4"/>
      <c r="AE88" s="213"/>
      <c r="AF88" s="213"/>
      <c r="AG88" s="213"/>
      <c r="AH88" s="213"/>
      <c r="AI88" s="213"/>
    </row>
    <row r="89" spans="1:35" s="13" customFormat="1">
      <c r="A89" s="4"/>
      <c r="AE89" s="213"/>
      <c r="AF89" s="213"/>
      <c r="AG89" s="213"/>
      <c r="AH89" s="213"/>
      <c r="AI89" s="213"/>
    </row>
    <row r="90" spans="1:35" s="13" customFormat="1">
      <c r="A90" s="4"/>
      <c r="AE90" s="213"/>
      <c r="AF90" s="213"/>
      <c r="AG90" s="213"/>
      <c r="AH90" s="213"/>
      <c r="AI90" s="213"/>
    </row>
    <row r="91" spans="1:35" s="13" customFormat="1">
      <c r="A91" s="4"/>
      <c r="AE91" s="213"/>
      <c r="AF91" s="213"/>
      <c r="AG91" s="213"/>
      <c r="AH91" s="213"/>
      <c r="AI91" s="213"/>
    </row>
    <row r="92" spans="1:35" s="13" customFormat="1">
      <c r="A92" s="4"/>
      <c r="AE92" s="213"/>
      <c r="AF92" s="213"/>
      <c r="AG92" s="213"/>
      <c r="AH92" s="213"/>
      <c r="AI92" s="213"/>
    </row>
    <row r="93" spans="1:35" s="13" customFormat="1">
      <c r="A93" s="4"/>
      <c r="AE93" s="213"/>
      <c r="AF93" s="213"/>
      <c r="AG93" s="213"/>
      <c r="AH93" s="213"/>
      <c r="AI93" s="213"/>
    </row>
    <row r="94" spans="1:35" s="13" customFormat="1">
      <c r="A94" s="4"/>
      <c r="AE94" s="213"/>
      <c r="AF94" s="213"/>
      <c r="AG94" s="213"/>
      <c r="AH94" s="213"/>
      <c r="AI94" s="213"/>
    </row>
    <row r="95" spans="1:35" s="13" customFormat="1">
      <c r="A95" s="4"/>
      <c r="AE95" s="213"/>
      <c r="AF95" s="213"/>
      <c r="AG95" s="213"/>
      <c r="AH95" s="213"/>
      <c r="AI95" s="213"/>
    </row>
    <row r="96" spans="1:35" s="13" customFormat="1">
      <c r="A96" s="4"/>
      <c r="AE96" s="213"/>
      <c r="AF96" s="213"/>
      <c r="AG96" s="213"/>
      <c r="AH96" s="213"/>
      <c r="AI96" s="213"/>
    </row>
    <row r="97" spans="1:35" s="13" customFormat="1">
      <c r="A97" s="4"/>
      <c r="AE97" s="213"/>
      <c r="AF97" s="213"/>
      <c r="AG97" s="213"/>
      <c r="AH97" s="213"/>
      <c r="AI97" s="213"/>
    </row>
    <row r="98" spans="1:35" s="13" customFormat="1">
      <c r="A98" s="4"/>
      <c r="AE98" s="213"/>
      <c r="AF98" s="213"/>
      <c r="AG98" s="213"/>
      <c r="AH98" s="213"/>
      <c r="AI98" s="213"/>
    </row>
    <row r="99" spans="1:35" s="13" customFormat="1">
      <c r="A99" s="4"/>
      <c r="AE99" s="213"/>
      <c r="AF99" s="213"/>
      <c r="AG99" s="213"/>
      <c r="AH99" s="213"/>
      <c r="AI99" s="213"/>
    </row>
    <row r="100" spans="1:35" s="13" customFormat="1">
      <c r="A100" s="4"/>
      <c r="AE100" s="213"/>
      <c r="AF100" s="213"/>
      <c r="AG100" s="213"/>
      <c r="AH100" s="213"/>
      <c r="AI100" s="213"/>
    </row>
    <row r="101" spans="1:35" s="13" customFormat="1">
      <c r="A101" s="4"/>
      <c r="AE101" s="213"/>
      <c r="AF101" s="213"/>
      <c r="AG101" s="213"/>
      <c r="AH101" s="213"/>
      <c r="AI101" s="213"/>
    </row>
    <row r="102" spans="1:35" s="13" customFormat="1">
      <c r="A102" s="4"/>
      <c r="AE102" s="213"/>
      <c r="AF102" s="213"/>
      <c r="AG102" s="213"/>
      <c r="AH102" s="213"/>
      <c r="AI102" s="213"/>
    </row>
    <row r="103" spans="1:35" s="13" customFormat="1">
      <c r="A103" s="4"/>
      <c r="AE103" s="213"/>
      <c r="AF103" s="213"/>
      <c r="AG103" s="213"/>
      <c r="AH103" s="213"/>
      <c r="AI103" s="213"/>
    </row>
    <row r="104" spans="1:35" s="13" customFormat="1">
      <c r="A104" s="4"/>
      <c r="AE104" s="213"/>
      <c r="AF104" s="213"/>
      <c r="AG104" s="213"/>
      <c r="AH104" s="213"/>
      <c r="AI104" s="213"/>
    </row>
    <row r="105" spans="1:35" s="13" customFormat="1">
      <c r="A105" s="4"/>
      <c r="AE105" s="213"/>
      <c r="AF105" s="213"/>
      <c r="AG105" s="213"/>
      <c r="AH105" s="213"/>
      <c r="AI105" s="213"/>
    </row>
    <row r="106" spans="1:35" s="13" customFormat="1">
      <c r="A106" s="4"/>
      <c r="AE106" s="213"/>
      <c r="AF106" s="213"/>
      <c r="AG106" s="213"/>
      <c r="AH106" s="213"/>
      <c r="AI106" s="213"/>
    </row>
    <row r="107" spans="1:35" s="13" customFormat="1">
      <c r="A107" s="4"/>
      <c r="AE107" s="213"/>
      <c r="AF107" s="213"/>
      <c r="AG107" s="213"/>
      <c r="AH107" s="213"/>
      <c r="AI107" s="213"/>
    </row>
    <row r="108" spans="1:35" s="13" customFormat="1">
      <c r="A108" s="4"/>
      <c r="AE108" s="213"/>
      <c r="AF108" s="213"/>
      <c r="AG108" s="213"/>
      <c r="AH108" s="213"/>
      <c r="AI108" s="213"/>
    </row>
    <row r="109" spans="1:35" s="13" customFormat="1">
      <c r="A109" s="4"/>
      <c r="AE109" s="213"/>
      <c r="AF109" s="213"/>
      <c r="AG109" s="213"/>
      <c r="AH109" s="213"/>
      <c r="AI109" s="213"/>
    </row>
    <row r="110" spans="1:35" s="13" customFormat="1">
      <c r="A110" s="4"/>
      <c r="AE110" s="213"/>
      <c r="AF110" s="213"/>
      <c r="AG110" s="213"/>
      <c r="AH110" s="213"/>
      <c r="AI110" s="213"/>
    </row>
    <row r="111" spans="1:35" s="13" customFormat="1">
      <c r="A111" s="4"/>
      <c r="AE111" s="213"/>
      <c r="AF111" s="213"/>
      <c r="AG111" s="213"/>
      <c r="AH111" s="213"/>
      <c r="AI111" s="213"/>
    </row>
    <row r="112" spans="1:35" s="13" customFormat="1">
      <c r="A112" s="4"/>
      <c r="AE112" s="213"/>
      <c r="AF112" s="213"/>
      <c r="AG112" s="213"/>
      <c r="AH112" s="213"/>
      <c r="AI112" s="213"/>
    </row>
    <row r="113" spans="1:35" s="13" customFormat="1">
      <c r="A113" s="4"/>
      <c r="AE113" s="213"/>
      <c r="AF113" s="213"/>
      <c r="AG113" s="213"/>
      <c r="AH113" s="213"/>
      <c r="AI113" s="213"/>
    </row>
    <row r="114" spans="1:35" s="13" customFormat="1">
      <c r="A114" s="4"/>
      <c r="AE114" s="213"/>
      <c r="AF114" s="213"/>
      <c r="AG114" s="213"/>
      <c r="AH114" s="213"/>
      <c r="AI114" s="213"/>
    </row>
    <row r="115" spans="1:35" s="13" customFormat="1">
      <c r="A115" s="4"/>
      <c r="AE115" s="213"/>
      <c r="AF115" s="213"/>
      <c r="AG115" s="213"/>
      <c r="AH115" s="213"/>
      <c r="AI115" s="213"/>
    </row>
    <row r="116" spans="1:35" s="13" customFormat="1">
      <c r="A116" s="4"/>
      <c r="AE116" s="213"/>
      <c r="AF116" s="213"/>
      <c r="AG116" s="213"/>
      <c r="AH116" s="213"/>
      <c r="AI116" s="213"/>
    </row>
    <row r="117" spans="1:35" s="13" customFormat="1">
      <c r="A117" s="4"/>
      <c r="AE117" s="213"/>
      <c r="AF117" s="213"/>
      <c r="AG117" s="213"/>
      <c r="AH117" s="213"/>
      <c r="AI117" s="213"/>
    </row>
    <row r="118" spans="1:35" s="13" customFormat="1">
      <c r="A118" s="4"/>
      <c r="AE118" s="213"/>
      <c r="AF118" s="213"/>
      <c r="AG118" s="213"/>
      <c r="AH118" s="213"/>
      <c r="AI118" s="213"/>
    </row>
    <row r="119" spans="1:35" s="13" customFormat="1">
      <c r="A119" s="4"/>
      <c r="AE119" s="213"/>
      <c r="AF119" s="213"/>
      <c r="AG119" s="213"/>
      <c r="AH119" s="213"/>
      <c r="AI119" s="213"/>
    </row>
    <row r="120" spans="1:35" s="13" customFormat="1">
      <c r="A120" s="4"/>
      <c r="AE120" s="213"/>
      <c r="AF120" s="213"/>
      <c r="AG120" s="213"/>
      <c r="AH120" s="213"/>
      <c r="AI120" s="213"/>
    </row>
  </sheetData>
  <mergeCells count="1">
    <mergeCell ref="A6:A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D147"/>
  <sheetViews>
    <sheetView showGridLines="0" workbookViewId="0">
      <pane xSplit="1" ySplit="6" topLeftCell="D7" activePane="bottomRight" state="frozen"/>
      <selection pane="topRight" activeCell="B1" sqref="B1"/>
      <selection pane="bottomLeft" activeCell="A7" sqref="A7"/>
      <selection pane="bottomRight" activeCell="X13" sqref="X13"/>
    </sheetView>
  </sheetViews>
  <sheetFormatPr baseColWidth="10" defaultColWidth="8.83203125" defaultRowHeight="12" outlineLevelRow="1" outlineLevelCol="1"/>
  <cols>
    <col min="1" max="1" width="51" style="139" bestFit="1" customWidth="1"/>
    <col min="2" max="3" width="6.1640625" style="140" customWidth="1" outlineLevel="1"/>
    <col min="4" max="5" width="5.83203125" style="140" customWidth="1" outlineLevel="1"/>
    <col min="6" max="6" width="5.33203125" style="140" customWidth="1" outlineLevel="1"/>
    <col min="7" max="7" width="6.1640625" style="140" customWidth="1" outlineLevel="1"/>
    <col min="8" max="10" width="5.83203125" style="140" customWidth="1" outlineLevel="1"/>
    <col min="11" max="11" width="5.5" style="140" bestFit="1" customWidth="1"/>
    <col min="12" max="14" width="5.83203125" style="140" customWidth="1" outlineLevel="1"/>
    <col min="15" max="15" width="6.6640625" style="140" customWidth="1" outlineLevel="1"/>
    <col min="16" max="16" width="5.5" style="140" bestFit="1" customWidth="1"/>
    <col min="17" max="20" width="5.83203125" style="140" customWidth="1" outlineLevel="1"/>
    <col min="21" max="21" width="5.5" style="140" bestFit="1" customWidth="1"/>
    <col min="22" max="22" width="5.83203125" style="140" customWidth="1" outlineLevel="1"/>
    <col min="23" max="23" width="6.6640625" style="140" customWidth="1" outlineLevel="1"/>
    <col min="24" max="24" width="5.83203125" style="140" customWidth="1" outlineLevel="1"/>
    <col min="25" max="25" width="6" style="140" customWidth="1" outlineLevel="1"/>
    <col min="26" max="26" width="7.1640625" style="140" bestFit="1" customWidth="1"/>
    <col min="27" max="30" width="6" style="140" customWidth="1" outlineLevel="1"/>
    <col min="31" max="32" width="6.6640625" style="140" bestFit="1" customWidth="1"/>
    <col min="33" max="35" width="7.1640625" style="140" bestFit="1" customWidth="1"/>
    <col min="36" max="82" width="8.83203125" style="138"/>
    <col min="83" max="16384" width="8.83203125" style="140"/>
  </cols>
  <sheetData>
    <row r="1" spans="1:82" s="2" customFormat="1" ht="16">
      <c r="A1" s="1" t="s">
        <v>0</v>
      </c>
    </row>
    <row r="2" spans="1:82" s="4" customFormat="1" ht="16">
      <c r="A2" s="3" t="s">
        <v>1</v>
      </c>
    </row>
    <row r="3" spans="1:82" s="4" customFormat="1" ht="14">
      <c r="A3" s="5" t="s">
        <v>2</v>
      </c>
      <c r="B3" s="6"/>
      <c r="C3" s="6"/>
      <c r="D3" s="6"/>
      <c r="E3" s="6"/>
      <c r="F3" s="6"/>
      <c r="G3" s="6"/>
      <c r="H3" s="6"/>
      <c r="I3" s="6"/>
      <c r="J3" s="6"/>
      <c r="K3" s="6"/>
      <c r="L3" s="6"/>
      <c r="M3" s="6"/>
      <c r="N3" s="6"/>
      <c r="O3" s="6"/>
      <c r="P3" s="6"/>
      <c r="Q3" s="6"/>
      <c r="R3" s="6"/>
      <c r="S3" s="6"/>
      <c r="T3" s="6"/>
    </row>
    <row r="4" spans="1:82" s="4" customFormat="1" ht="15" thickBot="1">
      <c r="A4" s="7" t="s">
        <v>3</v>
      </c>
      <c r="B4" s="8"/>
      <c r="C4" s="8"/>
      <c r="D4" s="8"/>
      <c r="E4" s="8"/>
      <c r="F4" s="8"/>
      <c r="G4" s="8"/>
      <c r="H4" s="8"/>
      <c r="I4" s="8"/>
      <c r="J4" s="8"/>
      <c r="K4" s="9"/>
      <c r="L4" s="8"/>
      <c r="M4" s="8"/>
      <c r="N4" s="8"/>
      <c r="O4" s="8"/>
      <c r="P4" s="9"/>
      <c r="Q4" s="8"/>
      <c r="R4" s="8"/>
      <c r="S4" s="8"/>
      <c r="T4" s="8"/>
    </row>
    <row r="5" spans="1:82" s="133" customFormat="1" ht="17" customHeight="1" thickBot="1">
      <c r="A5" s="583" t="s">
        <v>4</v>
      </c>
      <c r="B5" s="585">
        <v>2011</v>
      </c>
      <c r="C5" s="586"/>
      <c r="D5" s="586"/>
      <c r="E5" s="587"/>
      <c r="F5" s="10" t="s">
        <v>5</v>
      </c>
      <c r="G5" s="11">
        <v>2012</v>
      </c>
      <c r="H5" s="11"/>
      <c r="I5" s="11"/>
      <c r="J5" s="12"/>
      <c r="K5" s="10" t="s">
        <v>5</v>
      </c>
      <c r="L5" s="11">
        <v>2013</v>
      </c>
      <c r="M5" s="11"/>
      <c r="N5" s="11"/>
      <c r="O5" s="12"/>
      <c r="P5" s="10" t="s">
        <v>5</v>
      </c>
      <c r="Q5" s="11">
        <v>2014</v>
      </c>
      <c r="R5" s="11"/>
      <c r="S5" s="11"/>
      <c r="T5" s="12"/>
      <c r="U5" s="10" t="s">
        <v>5</v>
      </c>
      <c r="V5" s="11">
        <v>2015</v>
      </c>
      <c r="W5" s="11"/>
      <c r="X5" s="11"/>
      <c r="Y5" s="12"/>
      <c r="Z5" s="10" t="s">
        <v>5</v>
      </c>
      <c r="AA5" s="11">
        <v>2016</v>
      </c>
      <c r="AB5" s="11"/>
      <c r="AC5" s="11"/>
      <c r="AD5" s="12"/>
      <c r="AE5" s="10" t="s">
        <v>6</v>
      </c>
      <c r="AF5" s="10" t="s">
        <v>6</v>
      </c>
      <c r="AG5" s="10" t="s">
        <v>6</v>
      </c>
      <c r="AH5" s="10" t="s">
        <v>6</v>
      </c>
      <c r="AI5" s="10" t="s">
        <v>6</v>
      </c>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row>
    <row r="6" spans="1:82" s="133" customFormat="1" ht="15" thickBot="1">
      <c r="A6" s="584"/>
      <c r="B6" s="14" t="s">
        <v>7</v>
      </c>
      <c r="C6" s="15" t="s">
        <v>8</v>
      </c>
      <c r="D6" s="15" t="s">
        <v>9</v>
      </c>
      <c r="E6" s="16" t="s">
        <v>10</v>
      </c>
      <c r="F6" s="17">
        <v>2011</v>
      </c>
      <c r="G6" s="15" t="s">
        <v>11</v>
      </c>
      <c r="H6" s="15" t="s">
        <v>12</v>
      </c>
      <c r="I6" s="15" t="s">
        <v>13</v>
      </c>
      <c r="J6" s="15" t="s">
        <v>14</v>
      </c>
      <c r="K6" s="17">
        <v>2012</v>
      </c>
      <c r="L6" s="15" t="s">
        <v>15</v>
      </c>
      <c r="M6" s="15" t="s">
        <v>16</v>
      </c>
      <c r="N6" s="15" t="s">
        <v>17</v>
      </c>
      <c r="O6" s="15" t="s">
        <v>18</v>
      </c>
      <c r="P6" s="17">
        <v>2013</v>
      </c>
      <c r="Q6" s="15" t="s">
        <v>19</v>
      </c>
      <c r="R6" s="15" t="s">
        <v>20</v>
      </c>
      <c r="S6" s="15" t="s">
        <v>21</v>
      </c>
      <c r="T6" s="15" t="s">
        <v>22</v>
      </c>
      <c r="U6" s="17">
        <v>2014</v>
      </c>
      <c r="V6" s="15" t="s">
        <v>23</v>
      </c>
      <c r="W6" s="15" t="s">
        <v>24</v>
      </c>
      <c r="X6" s="15" t="s">
        <v>25</v>
      </c>
      <c r="Y6" s="15" t="s">
        <v>26</v>
      </c>
      <c r="Z6" s="17">
        <v>2015</v>
      </c>
      <c r="AA6" s="15" t="s">
        <v>27</v>
      </c>
      <c r="AB6" s="15" t="s">
        <v>28</v>
      </c>
      <c r="AC6" s="15" t="s">
        <v>29</v>
      </c>
      <c r="AD6" s="15" t="s">
        <v>30</v>
      </c>
      <c r="AE6" s="17" t="s">
        <v>31</v>
      </c>
      <c r="AF6" s="17" t="s">
        <v>32</v>
      </c>
      <c r="AG6" s="17" t="s">
        <v>33</v>
      </c>
      <c r="AH6" s="17" t="s">
        <v>34</v>
      </c>
      <c r="AI6" s="17" t="s">
        <v>35</v>
      </c>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row>
    <row r="7" spans="1:82" s="133" customFormat="1" ht="15" thickBot="1">
      <c r="A7" s="18" t="s">
        <v>36</v>
      </c>
      <c r="B7" s="19"/>
      <c r="C7" s="20"/>
      <c r="D7" s="21"/>
      <c r="E7" s="22"/>
      <c r="F7" s="23"/>
      <c r="G7" s="24"/>
      <c r="H7" s="24"/>
      <c r="I7" s="25"/>
      <c r="J7" s="25"/>
      <c r="K7" s="23"/>
      <c r="L7" s="24"/>
      <c r="M7" s="24"/>
      <c r="N7" s="25"/>
      <c r="O7" s="25"/>
      <c r="P7" s="23"/>
      <c r="Q7" s="24"/>
      <c r="R7" s="24"/>
      <c r="S7" s="25"/>
      <c r="T7" s="25"/>
      <c r="U7" s="23"/>
      <c r="V7" s="24"/>
      <c r="W7" s="24"/>
      <c r="X7" s="25"/>
      <c r="Y7" s="25"/>
      <c r="Z7" s="23"/>
      <c r="AA7" s="25"/>
      <c r="AB7" s="25"/>
      <c r="AC7" s="25"/>
      <c r="AD7" s="25"/>
      <c r="AE7" s="23"/>
      <c r="AF7" s="23"/>
      <c r="AG7" s="23"/>
      <c r="AH7" s="23"/>
      <c r="AI7" s="2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row>
    <row r="8" spans="1:82" s="134" customFormat="1" ht="15" thickBot="1">
      <c r="A8" s="26" t="s">
        <v>37</v>
      </c>
      <c r="B8" s="27">
        <f>'Income Statement'!C40</f>
        <v>1.2355</v>
      </c>
      <c r="C8" s="28">
        <f>'Income Statement'!D40</f>
        <v>1.5330000000000004</v>
      </c>
      <c r="D8" s="28">
        <f>'Income Statement'!E40</f>
        <v>3.2585000000000006</v>
      </c>
      <c r="E8" s="29">
        <f>'Income Statement'!F40</f>
        <v>4.5079999999999982</v>
      </c>
      <c r="F8" s="30">
        <f>SUM(B8:E8)</f>
        <v>10.535</v>
      </c>
      <c r="G8" s="31">
        <f>'Income Statement'!H40</f>
        <v>2.2091999999999992</v>
      </c>
      <c r="H8" s="31">
        <f>'Income Statement'!I40</f>
        <v>3.0407999999999999</v>
      </c>
      <c r="I8" s="31">
        <f>'Income Statement'!J40</f>
        <v>7.9379999999999971</v>
      </c>
      <c r="J8" s="32">
        <f>'Income Statement'!K40</f>
        <v>11.479999999999993</v>
      </c>
      <c r="K8" s="30">
        <f>SUM(G8:J8)</f>
        <v>24.667999999999989</v>
      </c>
      <c r="L8" s="31">
        <f>'Income Statement'!M40</f>
        <v>4.5612700000000013</v>
      </c>
      <c r="M8" s="31">
        <f>'Income Statement'!N40</f>
        <v>6.6761799999999987</v>
      </c>
      <c r="N8" s="31">
        <f>'Income Statement'!O40</f>
        <v>19.269250000000003</v>
      </c>
      <c r="O8" s="31">
        <f>'Income Statement'!P40</f>
        <v>28.369599999999995</v>
      </c>
      <c r="P8" s="30">
        <f>SUM(L8:O8)</f>
        <v>58.876300000000001</v>
      </c>
      <c r="Q8" s="31">
        <f>'Income Statement'!R40</f>
        <v>9.8089600000000043</v>
      </c>
      <c r="R8" s="31">
        <f>'Income Statement'!S40</f>
        <v>14.778400000000001</v>
      </c>
      <c r="S8" s="31">
        <f>'Income Statement'!T40</f>
        <v>44.584960000000009</v>
      </c>
      <c r="T8" s="31">
        <f>'Income Statement'!U40</f>
        <v>66.112480000000005</v>
      </c>
      <c r="U8" s="30">
        <f>SUM(Q8:T8)</f>
        <v>135.28480000000002</v>
      </c>
      <c r="V8" s="33">
        <f>'Income Statement'!W40</f>
        <v>21.125736250000003</v>
      </c>
      <c r="W8" s="34">
        <f>'Income Statement'!X40</f>
        <v>32.246792500000012</v>
      </c>
      <c r="X8" s="34">
        <f>'Income Statement'!Y40</f>
        <v>99.195928749999979</v>
      </c>
      <c r="Y8" s="35">
        <f>'Income Statement'!Z40</f>
        <v>147.53570500000001</v>
      </c>
      <c r="Z8" s="30">
        <f>SUM(V8:Y8)</f>
        <v>300.10416250000003</v>
      </c>
      <c r="AA8" s="31">
        <f>'Income Statement'!AB40</f>
        <v>41.489809900000012</v>
      </c>
      <c r="AB8" s="31">
        <f>'Income Statement'!AC40</f>
        <v>63.698349399999998</v>
      </c>
      <c r="AC8" s="31">
        <f>'Income Statement'!AD40</f>
        <v>197.39451130000003</v>
      </c>
      <c r="AD8" s="31">
        <f>'Income Statement'!AE40</f>
        <v>293.92813239999992</v>
      </c>
      <c r="AE8" s="30">
        <f>SUM(AA8:AD8)</f>
        <v>596.5108029999999</v>
      </c>
      <c r="AF8" s="36">
        <f>'Income Statement'!AG40</f>
        <v>1134.2936662749999</v>
      </c>
      <c r="AG8" s="36">
        <f>'Income Statement'!AH40</f>
        <v>2013.6436156899999</v>
      </c>
      <c r="AH8" s="36">
        <f>'Income Statement'!AI40</f>
        <v>3331.058593515625</v>
      </c>
      <c r="AI8" s="36">
        <f>'Income Statement'!AJ40</f>
        <v>5123.6637398380008</v>
      </c>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row>
    <row r="9" spans="1:82" s="133" customFormat="1" ht="15" thickBot="1">
      <c r="A9" s="38" t="s">
        <v>38</v>
      </c>
      <c r="B9" s="39">
        <f>'Income Statement'!C23</f>
        <v>0.22500000000000001</v>
      </c>
      <c r="C9" s="40">
        <f>'Income Statement'!D23</f>
        <v>0.35000000000000003</v>
      </c>
      <c r="D9" s="40">
        <f>'Income Statement'!E23</f>
        <v>1.075</v>
      </c>
      <c r="E9" s="41">
        <f>'Income Statement'!F23</f>
        <v>1.6</v>
      </c>
      <c r="F9" s="30">
        <f>SUM(B9:E9)</f>
        <v>3.25</v>
      </c>
      <c r="G9" s="42">
        <f>'Income Statement'!H23</f>
        <v>0.49000000000000005</v>
      </c>
      <c r="H9" s="42">
        <f>'Income Statement'!I23</f>
        <v>0.76000000000000012</v>
      </c>
      <c r="I9" s="42">
        <f>'Income Statement'!J23</f>
        <v>2.35</v>
      </c>
      <c r="J9" s="43">
        <f>'Income Statement'!K23</f>
        <v>3.5</v>
      </c>
      <c r="K9" s="30">
        <f>SUM(G9:J9)</f>
        <v>7.1000000000000005</v>
      </c>
      <c r="L9" s="42">
        <f>'Income Statement'!M23</f>
        <v>1.0215000000000003</v>
      </c>
      <c r="M9" s="42">
        <f>'Income Statement'!N23</f>
        <v>1.5810000000000002</v>
      </c>
      <c r="N9" s="42">
        <f>'Income Statement'!O23</f>
        <v>4.9125000000000005</v>
      </c>
      <c r="O9" s="42">
        <f>'Income Statement'!P23</f>
        <v>7.32</v>
      </c>
      <c r="P9" s="30">
        <f>SUM(L9:O9)</f>
        <v>14.835000000000001</v>
      </c>
      <c r="Q9" s="42">
        <f>'Income Statement'!R23</f>
        <v>2.0332500000000002</v>
      </c>
      <c r="R9" s="42">
        <f>'Income Statement'!S23</f>
        <v>3.1425000000000001</v>
      </c>
      <c r="S9" s="42">
        <f>'Income Statement'!T23</f>
        <v>9.7957500000000017</v>
      </c>
      <c r="T9" s="42">
        <f>'Income Statement'!U23</f>
        <v>14.600999999999999</v>
      </c>
      <c r="U9" s="30">
        <f>SUM(Q9:T9)</f>
        <v>29.572500000000002</v>
      </c>
      <c r="V9" s="44">
        <f>'Income Statement'!W23</f>
        <v>3.8539125000000007</v>
      </c>
      <c r="W9" s="45">
        <f>'Income Statement'!X23</f>
        <v>5.9522250000000003</v>
      </c>
      <c r="X9" s="45">
        <f>'Income Statement'!Y23</f>
        <v>18.584137500000001</v>
      </c>
      <c r="Y9" s="46">
        <f>'Income Statement'!Z23</f>
        <v>27.70485</v>
      </c>
      <c r="Z9" s="30">
        <f>SUM(V9:Y9)</f>
        <v>56.095125000000003</v>
      </c>
      <c r="AA9" s="42">
        <f>'Income Statement'!AB23</f>
        <v>6.9370425000000031</v>
      </c>
      <c r="AB9" s="42">
        <f>'Income Statement'!AC23</f>
        <v>10.714005</v>
      </c>
      <c r="AC9" s="42">
        <f>'Income Statement'!AD23</f>
        <v>33.451447500000008</v>
      </c>
      <c r="AD9" s="42">
        <f>'Income Statement'!AE23</f>
        <v>49.868729999999999</v>
      </c>
      <c r="AE9" s="30">
        <f>SUM(AA9:AD9)</f>
        <v>100.971225</v>
      </c>
      <c r="AF9" s="47">
        <f>'Income Statement'!AG23</f>
        <v>171.95952375000002</v>
      </c>
      <c r="AG9" s="47">
        <f>'Income Statement'!AH23</f>
        <v>276.21478237500003</v>
      </c>
      <c r="AH9" s="47">
        <f>'Income Statement'!AI23</f>
        <v>417.07501171875003</v>
      </c>
      <c r="AI9" s="47">
        <f>'Income Statement'!AJ23</f>
        <v>589.96126034999998</v>
      </c>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row>
    <row r="10" spans="1:82" s="133" customFormat="1" ht="15" thickBot="1">
      <c r="A10" s="38" t="s">
        <v>39</v>
      </c>
      <c r="B10" s="48" t="s">
        <v>40</v>
      </c>
      <c r="C10" s="49">
        <f>'Balance Sheet'!B12-'Balance Sheet'!C12</f>
        <v>0</v>
      </c>
      <c r="D10" s="49">
        <f>'Balance Sheet'!C12-'Balance Sheet'!D12</f>
        <v>0</v>
      </c>
      <c r="E10" s="50">
        <f>'Balance Sheet'!D12-'Balance Sheet'!E12</f>
        <v>0</v>
      </c>
      <c r="F10" s="30">
        <f>'Balance Sheet'!E12-'Balance Sheet'!F12</f>
        <v>0</v>
      </c>
      <c r="G10" s="51">
        <f>'Balance Sheet'!F12-'Balance Sheet'!G12</f>
        <v>1.51</v>
      </c>
      <c r="H10" s="51">
        <f>'Balance Sheet'!G12-'Balance Sheet'!H12</f>
        <v>-0.27000000000000007</v>
      </c>
      <c r="I10" s="51">
        <f>'Balance Sheet'!H12-'Balance Sheet'!I12</f>
        <v>-1.5899999999999999</v>
      </c>
      <c r="J10" s="52">
        <f>'Balance Sheet'!I12-'Balance Sheet'!J12</f>
        <v>-1.1499999999999999</v>
      </c>
      <c r="K10" s="30">
        <f>'Balance Sheet'!J12-'Balance Sheet'!K12</f>
        <v>0</v>
      </c>
      <c r="L10" s="51">
        <f>'Balance Sheet'!K12-'Balance Sheet'!L12</f>
        <v>2.4784999999999995</v>
      </c>
      <c r="M10" s="51">
        <f>'Balance Sheet'!L12-'Balance Sheet'!M12</f>
        <v>-0.55949999999999989</v>
      </c>
      <c r="N10" s="51">
        <f>'Balance Sheet'!M12-'Balance Sheet'!N12</f>
        <v>-3.3315000000000001</v>
      </c>
      <c r="O10" s="51">
        <f>'Balance Sheet'!N12-'Balance Sheet'!O12</f>
        <v>-2.4074999999999998</v>
      </c>
      <c r="P10" s="30">
        <f>'Balance Sheet'!O12-'Balance Sheet'!P12</f>
        <v>0</v>
      </c>
      <c r="Q10" s="51">
        <f>'Balance Sheet'!P12-'Balance Sheet'!Q12</f>
        <v>5.2867499999999996</v>
      </c>
      <c r="R10" s="51">
        <f>'Balance Sheet'!Q12-'Balance Sheet'!R12</f>
        <v>-1.1092499999999998</v>
      </c>
      <c r="S10" s="51">
        <f>'Balance Sheet'!R12-'Balance Sheet'!S12</f>
        <v>-6.6532500000000017</v>
      </c>
      <c r="T10" s="51">
        <f>'Balance Sheet'!S12-'Balance Sheet'!T12</f>
        <v>-4.8052499999999974</v>
      </c>
      <c r="U10" s="30">
        <f>'Balance Sheet'!T12-'Balance Sheet'!U12</f>
        <v>0</v>
      </c>
      <c r="V10" s="53">
        <f>'Balance Sheet'!U12-'Balance Sheet'!V12</f>
        <v>10.747087499999999</v>
      </c>
      <c r="W10" s="54">
        <f>'Balance Sheet'!V12-'Balance Sheet'!W12</f>
        <v>-2.0983124999999996</v>
      </c>
      <c r="X10" s="54">
        <f>'Balance Sheet'!W12-'Balance Sheet'!X12</f>
        <v>-12.6319125</v>
      </c>
      <c r="Y10" s="55">
        <f>'Balance Sheet'!X12-'Balance Sheet'!Y12</f>
        <v>-9.1207124999999998</v>
      </c>
      <c r="Z10" s="56">
        <f>'Balance Sheet'!Y12-'Balance Sheet'!Z12</f>
        <v>0</v>
      </c>
      <c r="AA10" s="51">
        <f>'Balance Sheet'!Z12-'Balance Sheet'!AA12</f>
        <v>20.767807499999996</v>
      </c>
      <c r="AB10" s="51">
        <f>'Balance Sheet'!AA12-'Balance Sheet'!AB12</f>
        <v>-3.7769624999999971</v>
      </c>
      <c r="AC10" s="51">
        <f>'Balance Sheet'!AB12-'Balance Sheet'!AC12</f>
        <v>-22.737442500000007</v>
      </c>
      <c r="AD10" s="51">
        <f>'Balance Sheet'!AC12-'Balance Sheet'!AD12</f>
        <v>-16.417282499999992</v>
      </c>
      <c r="AE10" s="56">
        <f>'Balance Sheet'!AD12-'Balance Sheet'!AE12</f>
        <v>0</v>
      </c>
      <c r="AF10" s="47">
        <f>'Balance Sheet'!AE12-'Balance Sheet'!AF12</f>
        <v>-122.09079374999999</v>
      </c>
      <c r="AG10" s="47">
        <f>'Balance Sheet'!AF12-'Balance Sheet'!AG12</f>
        <v>-104.25525862500004</v>
      </c>
      <c r="AH10" s="47">
        <f>'Balance Sheet'!AG12-'Balance Sheet'!AH12</f>
        <v>-140.86022934375001</v>
      </c>
      <c r="AI10" s="47">
        <f>'Balance Sheet'!AH12-'Balance Sheet'!AI12</f>
        <v>-172.88624863124994</v>
      </c>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row>
    <row r="11" spans="1:82" s="133" customFormat="1" ht="15" thickBot="1">
      <c r="A11" s="38" t="s">
        <v>41</v>
      </c>
      <c r="B11" s="48" t="s">
        <v>40</v>
      </c>
      <c r="C11" s="49">
        <f>'Balance Sheet'!B14-'Balance Sheet'!C14</f>
        <v>0</v>
      </c>
      <c r="D11" s="49">
        <f>'Balance Sheet'!C14-'Balance Sheet'!D14</f>
        <v>0</v>
      </c>
      <c r="E11" s="50">
        <f>'Balance Sheet'!D14-'Balance Sheet'!E14</f>
        <v>0</v>
      </c>
      <c r="F11" s="56">
        <f>'Balance Sheet'!E14-'Balance Sheet'!F14</f>
        <v>0</v>
      </c>
      <c r="G11" s="51">
        <f>'Balance Sheet'!F14-'Balance Sheet'!G14</f>
        <v>0.92199999999999993</v>
      </c>
      <c r="H11" s="51">
        <f>'Balance Sheet'!G14-'Balance Sheet'!H14</f>
        <v>-0.59400000000000008</v>
      </c>
      <c r="I11" s="51">
        <f>'Balance Sheet'!H14-'Balance Sheet'!I14</f>
        <v>-3.4979999999999998</v>
      </c>
      <c r="J11" s="52">
        <f>'Balance Sheet'!I14-'Balance Sheet'!J14</f>
        <v>-2.5300000000000002</v>
      </c>
      <c r="K11" s="56">
        <f>'Balance Sheet'!J14-'Balance Sheet'!K14</f>
        <v>0</v>
      </c>
      <c r="L11" s="51">
        <f>'Balance Sheet'!K14-'Balance Sheet'!L14</f>
        <v>5.4527000000000001</v>
      </c>
      <c r="M11" s="51">
        <f>'Balance Sheet'!L14-'Balance Sheet'!M14</f>
        <v>-1.2308999999999997</v>
      </c>
      <c r="N11" s="51">
        <f>'Balance Sheet'!M14-'Balance Sheet'!N14</f>
        <v>-7.329299999999999</v>
      </c>
      <c r="O11" s="51">
        <f>'Balance Sheet'!N14-'Balance Sheet'!O14</f>
        <v>-5.2965</v>
      </c>
      <c r="P11" s="56">
        <f>'Balance Sheet'!O14-'Balance Sheet'!P14</f>
        <v>0</v>
      </c>
      <c r="Q11" s="51">
        <f>'Balance Sheet'!P14-'Balance Sheet'!Q14</f>
        <v>11.630849999999999</v>
      </c>
      <c r="R11" s="51">
        <f>'Balance Sheet'!Q14-'Balance Sheet'!R14</f>
        <v>-2.4403499999999996</v>
      </c>
      <c r="S11" s="51">
        <f>'Balance Sheet'!R14-'Balance Sheet'!S14</f>
        <v>-14.637150000000002</v>
      </c>
      <c r="T11" s="51">
        <f>'Balance Sheet'!S14-'Balance Sheet'!T14</f>
        <v>-10.571549999999998</v>
      </c>
      <c r="U11" s="56">
        <f>'Balance Sheet'!T14-'Balance Sheet'!U14</f>
        <v>0</v>
      </c>
      <c r="V11" s="53">
        <f>'Balance Sheet'!U14-'Balance Sheet'!V14</f>
        <v>23.643592499999997</v>
      </c>
      <c r="W11" s="54">
        <f>'Balance Sheet'!V14-'Balance Sheet'!W14</f>
        <v>-4.6162874999999985</v>
      </c>
      <c r="X11" s="54">
        <f>'Balance Sheet'!W14-'Balance Sheet'!X14</f>
        <v>-27.790207500000001</v>
      </c>
      <c r="Y11" s="55">
        <f>'Balance Sheet'!X14-'Balance Sheet'!Y14</f>
        <v>-20.065567499999993</v>
      </c>
      <c r="Z11" s="56">
        <f>'Balance Sheet'!Y14-'Balance Sheet'!Z14</f>
        <v>0</v>
      </c>
      <c r="AA11" s="51">
        <f>'Balance Sheet'!Z14-'Balance Sheet'!AA14</f>
        <v>45.689176499999988</v>
      </c>
      <c r="AB11" s="51">
        <f>'Balance Sheet'!AA14-'Balance Sheet'!AB14</f>
        <v>-8.3093174999999935</v>
      </c>
      <c r="AC11" s="51">
        <f>'Balance Sheet'!AB14-'Balance Sheet'!AC14</f>
        <v>-50.022373500000022</v>
      </c>
      <c r="AD11" s="51">
        <f>'Balance Sheet'!AC14-'Balance Sheet'!AD14</f>
        <v>-36.118021499999969</v>
      </c>
      <c r="AE11" s="56">
        <f>'Balance Sheet'!AD14-'Balance Sheet'!AE14</f>
        <v>0</v>
      </c>
      <c r="AF11" s="56">
        <f>'Balance Sheet'!AE14-'Balance Sheet'!AF14</f>
        <v>-268.59974625000001</v>
      </c>
      <c r="AG11" s="56">
        <f>'Balance Sheet'!AF14-'Balance Sheet'!AG14</f>
        <v>-229.36156897499995</v>
      </c>
      <c r="AH11" s="56">
        <f>'Balance Sheet'!AG14-'Balance Sheet'!AH14</f>
        <v>-309.89250455625006</v>
      </c>
      <c r="AI11" s="56">
        <f>'Balance Sheet'!AH14-'Balance Sheet'!AI14</f>
        <v>-380.34974698874987</v>
      </c>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row>
    <row r="12" spans="1:82" s="133" customFormat="1" ht="15" thickBot="1">
      <c r="A12" s="38" t="s">
        <v>42</v>
      </c>
      <c r="B12" s="48" t="s">
        <v>40</v>
      </c>
      <c r="C12" s="49">
        <f>'Balance Sheet'!C29-'Balance Sheet'!B29</f>
        <v>0</v>
      </c>
      <c r="D12" s="49">
        <f>'Balance Sheet'!D29-'Balance Sheet'!C29</f>
        <v>0</v>
      </c>
      <c r="E12" s="50">
        <f>'Balance Sheet'!E29-'Balance Sheet'!D29</f>
        <v>0</v>
      </c>
      <c r="F12" s="56">
        <f>'Balance Sheet'!F29-'Balance Sheet'!E29</f>
        <v>0</v>
      </c>
      <c r="G12" s="51">
        <f>'Balance Sheet'!G29-'Balance Sheet'!F29</f>
        <v>-0.70599999999999996</v>
      </c>
      <c r="H12" s="51">
        <f>'Balance Sheet'!H29-'Balance Sheet'!G29</f>
        <v>0.16200000000000003</v>
      </c>
      <c r="I12" s="51">
        <f>'Balance Sheet'!I29-'Balance Sheet'!H29</f>
        <v>0.95399999999999996</v>
      </c>
      <c r="J12" s="52">
        <f>'Balance Sheet'!J29-'Balance Sheet'!I29</f>
        <v>0.69000000000000017</v>
      </c>
      <c r="K12" s="56">
        <f>'Balance Sheet'!K29-'Balance Sheet'!J29</f>
        <v>0</v>
      </c>
      <c r="L12" s="51">
        <f>'Balance Sheet'!L29-'Balance Sheet'!K29</f>
        <v>-1.4870999999999999</v>
      </c>
      <c r="M12" s="51">
        <f>'Balance Sheet'!M29-'Balance Sheet'!L29</f>
        <v>0.33569999999999989</v>
      </c>
      <c r="N12" s="51">
        <f>'Balance Sheet'!N29-'Balance Sheet'!M29</f>
        <v>1.9988999999999999</v>
      </c>
      <c r="O12" s="51">
        <f>'Balance Sheet'!O29-'Balance Sheet'!N29</f>
        <v>1.4445000000000006</v>
      </c>
      <c r="P12" s="56">
        <f>'Balance Sheet'!P29-'Balance Sheet'!O29</f>
        <v>0</v>
      </c>
      <c r="Q12" s="51">
        <f>'Balance Sheet'!Q29-'Balance Sheet'!P29</f>
        <v>-3.1720500000000005</v>
      </c>
      <c r="R12" s="51">
        <f>'Balance Sheet'!R29-'Balance Sheet'!Q29</f>
        <v>0.66554999999999986</v>
      </c>
      <c r="S12" s="51">
        <f>'Balance Sheet'!S29-'Balance Sheet'!R29</f>
        <v>3.9919500000000006</v>
      </c>
      <c r="T12" s="51">
        <f>'Balance Sheet'!T29-'Balance Sheet'!S29</f>
        <v>2.8831499999999979</v>
      </c>
      <c r="U12" s="56">
        <f>'Balance Sheet'!U29-'Balance Sheet'!T29</f>
        <v>0</v>
      </c>
      <c r="V12" s="53">
        <f>'Balance Sheet'!V29-'Balance Sheet'!U29</f>
        <v>-6.4482524999999979</v>
      </c>
      <c r="W12" s="54">
        <f>'Balance Sheet'!W29-'Balance Sheet'!V29</f>
        <v>1.2589874999999995</v>
      </c>
      <c r="X12" s="54">
        <f>'Balance Sheet'!X29-'Balance Sheet'!W29</f>
        <v>7.5791474999999995</v>
      </c>
      <c r="Y12" s="55">
        <f>'Balance Sheet'!Y29-'Balance Sheet'!X29</f>
        <v>5.4724274999999984</v>
      </c>
      <c r="Z12" s="56">
        <f>'Balance Sheet'!Z29-'Balance Sheet'!Y29</f>
        <v>0</v>
      </c>
      <c r="AA12" s="51">
        <f>'Balance Sheet'!AA29-'Balance Sheet'!Z29</f>
        <v>-12.460684499999996</v>
      </c>
      <c r="AB12" s="51">
        <f>'Balance Sheet'!AB29-'Balance Sheet'!AA29</f>
        <v>2.2661774999999986</v>
      </c>
      <c r="AC12" s="51">
        <f>'Balance Sheet'!AC29-'Balance Sheet'!AB29</f>
        <v>13.642465500000004</v>
      </c>
      <c r="AD12" s="51">
        <f>'Balance Sheet'!AD29-'Balance Sheet'!AC29</f>
        <v>9.8503694999999922</v>
      </c>
      <c r="AE12" s="56">
        <f>'Balance Sheet'!AE29-'Balance Sheet'!AD29</f>
        <v>0</v>
      </c>
      <c r="AF12" s="47">
        <f>'Balance Sheet'!AF29-'Balance Sheet'!AE29</f>
        <v>73.25447625000001</v>
      </c>
      <c r="AG12" s="47">
        <f>'Balance Sheet'!AG29-'Balance Sheet'!AF29</f>
        <v>62.553155175000001</v>
      </c>
      <c r="AH12" s="47">
        <f>'Balance Sheet'!AH29-'Balance Sheet'!AG29</f>
        <v>84.516137606249998</v>
      </c>
      <c r="AI12" s="47">
        <f>'Balance Sheet'!AI29-'Balance Sheet'!AH29</f>
        <v>103.73174917874996</v>
      </c>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row>
    <row r="13" spans="1:82" s="133" customFormat="1" ht="15" thickBot="1">
      <c r="A13" s="57" t="s">
        <v>43</v>
      </c>
      <c r="B13" s="58">
        <f>SUM(B8:B12)</f>
        <v>1.4605000000000001</v>
      </c>
      <c r="C13" s="59">
        <f>SUM(C8:C12)</f>
        <v>1.8830000000000005</v>
      </c>
      <c r="D13" s="59">
        <f>SUM(D8:D12)</f>
        <v>4.3335000000000008</v>
      </c>
      <c r="E13" s="60">
        <f>SUM(E8:E12)</f>
        <v>6.1079999999999988</v>
      </c>
      <c r="F13" s="61">
        <f>SUM(B13:E13)</f>
        <v>13.785</v>
      </c>
      <c r="G13" s="62">
        <f>SUM(G8:G12)</f>
        <v>4.4251999999999985</v>
      </c>
      <c r="H13" s="63">
        <f>SUM(H8:H12)</f>
        <v>3.0987999999999998</v>
      </c>
      <c r="I13" s="63">
        <f>SUM(I8:I12)</f>
        <v>6.1539999999999973</v>
      </c>
      <c r="J13" s="64">
        <f>SUM(J8:J12)</f>
        <v>11.989999999999993</v>
      </c>
      <c r="K13" s="61">
        <f>SUM(G13:J13)</f>
        <v>25.667999999999989</v>
      </c>
      <c r="L13" s="62">
        <f>SUM(L8:L12)</f>
        <v>12.026870000000001</v>
      </c>
      <c r="M13" s="63">
        <f>SUM(M8:M12)</f>
        <v>6.8024799999999983</v>
      </c>
      <c r="N13" s="63">
        <f>SUM(N8:N12)</f>
        <v>15.519850000000002</v>
      </c>
      <c r="O13" s="64">
        <f>SUM(O8:O12)</f>
        <v>29.430099999999999</v>
      </c>
      <c r="P13" s="61">
        <f>SUM(L13:O13)</f>
        <v>63.779299999999992</v>
      </c>
      <c r="Q13" s="62">
        <f>SUM(Q8:Q12)</f>
        <v>25.587760000000003</v>
      </c>
      <c r="R13" s="63">
        <f>SUM(R8:R12)</f>
        <v>15.036850000000005</v>
      </c>
      <c r="S13" s="63">
        <f>SUM(S8:S12)</f>
        <v>37.082260000000005</v>
      </c>
      <c r="T13" s="64">
        <f>SUM(T8:T12)</f>
        <v>68.219830000000002</v>
      </c>
      <c r="U13" s="61">
        <f>SUM(Q13:T13)</f>
        <v>145.92670000000001</v>
      </c>
      <c r="V13" s="65">
        <f>SUM(V8:V12)</f>
        <v>52.922076250000003</v>
      </c>
      <c r="W13" s="66">
        <f>SUM(W8:W12)</f>
        <v>32.74340500000001</v>
      </c>
      <c r="X13" s="66">
        <f>SUM(X8:X12)</f>
        <v>84.937093749999974</v>
      </c>
      <c r="Y13" s="67">
        <f>SUM(Y8:Y12)</f>
        <v>151.52670250000003</v>
      </c>
      <c r="Z13" s="61">
        <f>SUM(V13:Y13)</f>
        <v>322.12927750000006</v>
      </c>
      <c r="AA13" s="63">
        <f t="shared" ref="AA13:AI13" si="0">SUM(AA8:AA12)</f>
        <v>102.42315189999999</v>
      </c>
      <c r="AB13" s="63">
        <f t="shared" si="0"/>
        <v>64.592251900000008</v>
      </c>
      <c r="AC13" s="63">
        <f t="shared" si="0"/>
        <v>171.72860830000002</v>
      </c>
      <c r="AD13" s="63">
        <f t="shared" si="0"/>
        <v>301.1119278999999</v>
      </c>
      <c r="AE13" s="61">
        <f t="shared" si="0"/>
        <v>697.4820279999999</v>
      </c>
      <c r="AF13" s="61">
        <f t="shared" si="0"/>
        <v>988.81712627500008</v>
      </c>
      <c r="AG13" s="61">
        <f t="shared" si="0"/>
        <v>2018.7947256400003</v>
      </c>
      <c r="AH13" s="61">
        <f t="shared" si="0"/>
        <v>3381.8970089406253</v>
      </c>
      <c r="AI13" s="61">
        <f t="shared" si="0"/>
        <v>5264.1207537467508</v>
      </c>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row>
    <row r="14" spans="1:82" s="133" customFormat="1" ht="14">
      <c r="A14" s="68"/>
      <c r="B14" s="69"/>
      <c r="C14" s="70"/>
      <c r="D14" s="70"/>
      <c r="E14" s="71"/>
      <c r="F14" s="30"/>
      <c r="G14" s="72"/>
      <c r="H14" s="72"/>
      <c r="I14" s="72"/>
      <c r="J14" s="73"/>
      <c r="K14" s="30"/>
      <c r="L14" s="72"/>
      <c r="M14" s="72"/>
      <c r="N14" s="72"/>
      <c r="O14" s="72"/>
      <c r="P14" s="30"/>
      <c r="Q14" s="72"/>
      <c r="R14" s="72"/>
      <c r="S14" s="72"/>
      <c r="T14" s="72"/>
      <c r="U14" s="30"/>
      <c r="V14" s="72"/>
      <c r="W14" s="72"/>
      <c r="X14" s="72"/>
      <c r="Y14" s="72"/>
      <c r="Z14" s="30"/>
      <c r="AA14" s="72"/>
      <c r="AB14" s="72"/>
      <c r="AC14" s="72"/>
      <c r="AD14" s="72"/>
      <c r="AE14" s="30"/>
      <c r="AF14" s="30"/>
      <c r="AG14" s="30"/>
      <c r="AH14" s="30"/>
      <c r="AI14" s="30"/>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row>
    <row r="15" spans="1:82" s="133" customFormat="1" ht="15" thickBot="1">
      <c r="A15" s="68" t="s">
        <v>44</v>
      </c>
      <c r="B15" s="69"/>
      <c r="C15" s="70"/>
      <c r="D15" s="70"/>
      <c r="E15" s="71"/>
      <c r="F15" s="30"/>
      <c r="G15" s="72"/>
      <c r="H15" s="72"/>
      <c r="I15" s="72"/>
      <c r="J15" s="73"/>
      <c r="K15" s="30"/>
      <c r="L15" s="72"/>
      <c r="M15" s="72"/>
      <c r="N15" s="72"/>
      <c r="O15" s="72"/>
      <c r="P15" s="30"/>
      <c r="Q15" s="72"/>
      <c r="R15" s="72"/>
      <c r="S15" s="72"/>
      <c r="T15" s="72"/>
      <c r="U15" s="30"/>
      <c r="V15" s="72"/>
      <c r="W15" s="72"/>
      <c r="X15" s="72"/>
      <c r="Y15" s="72"/>
      <c r="Z15" s="30"/>
      <c r="AA15" s="72"/>
      <c r="AB15" s="72"/>
      <c r="AC15" s="72"/>
      <c r="AD15" s="72"/>
      <c r="AE15" s="30"/>
      <c r="AF15" s="30"/>
      <c r="AG15" s="30"/>
      <c r="AH15" s="30"/>
      <c r="AI15" s="30"/>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row>
    <row r="16" spans="1:82" s="133" customFormat="1" ht="15" thickBot="1">
      <c r="A16" s="74" t="s">
        <v>45</v>
      </c>
      <c r="B16" s="40">
        <f>'Balance Sheet'!B21*-1</f>
        <v>-0.45</v>
      </c>
      <c r="C16" s="40">
        <f>'Balance Sheet'!C21*-1</f>
        <v>-0.70000000000000007</v>
      </c>
      <c r="D16" s="40">
        <f>'Balance Sheet'!D21*-1</f>
        <v>-2.15</v>
      </c>
      <c r="E16" s="40">
        <f>'Balance Sheet'!E21*-1</f>
        <v>-3.2</v>
      </c>
      <c r="F16" s="56">
        <f>SUM(B16:E16)</f>
        <v>-6.5</v>
      </c>
      <c r="G16" s="42">
        <f>'Balance Sheet'!G21*-1</f>
        <v>-0.98000000000000009</v>
      </c>
      <c r="H16" s="42">
        <f>'Balance Sheet'!H21*-1</f>
        <v>-1.5200000000000002</v>
      </c>
      <c r="I16" s="42">
        <f>'Balance Sheet'!I21*-1</f>
        <v>-4.7</v>
      </c>
      <c r="J16" s="42">
        <f>'Balance Sheet'!J21*-1</f>
        <v>-7</v>
      </c>
      <c r="K16" s="56">
        <f>SUM(G16:J16)</f>
        <v>-14.200000000000001</v>
      </c>
      <c r="L16" s="42">
        <f>'Balance Sheet'!L21*-1</f>
        <v>-2.0430000000000006</v>
      </c>
      <c r="M16" s="42">
        <f>'Balance Sheet'!M21*-1</f>
        <v>-3.1620000000000004</v>
      </c>
      <c r="N16" s="42">
        <f>'Balance Sheet'!N21*-1</f>
        <v>-9.8250000000000011</v>
      </c>
      <c r="O16" s="42">
        <f>'Balance Sheet'!O21*-1</f>
        <v>-14.64</v>
      </c>
      <c r="P16" s="56">
        <f>SUM(L16:O16)</f>
        <v>-29.67</v>
      </c>
      <c r="Q16" s="42">
        <f>'Balance Sheet'!Q21*-1</f>
        <v>-4.0665000000000004</v>
      </c>
      <c r="R16" s="42">
        <f>'Balance Sheet'!R21*-1</f>
        <v>-6.2850000000000001</v>
      </c>
      <c r="S16" s="42">
        <f>'Balance Sheet'!S21*-1</f>
        <v>-19.591500000000003</v>
      </c>
      <c r="T16" s="42">
        <f>'Balance Sheet'!T21*-1</f>
        <v>-29.201999999999998</v>
      </c>
      <c r="U16" s="56">
        <f>SUM(Q16:T16)</f>
        <v>-59.145000000000003</v>
      </c>
      <c r="V16" s="44">
        <f>'Balance Sheet'!V21*-1</f>
        <v>-7.7078250000000015</v>
      </c>
      <c r="W16" s="45">
        <f>'Balance Sheet'!W21*-1</f>
        <v>-11.904450000000001</v>
      </c>
      <c r="X16" s="45">
        <f>'Balance Sheet'!X21*-1</f>
        <v>-37.168275000000001</v>
      </c>
      <c r="Y16" s="46">
        <f>'Balance Sheet'!Y21*-1</f>
        <v>-55.409700000000001</v>
      </c>
      <c r="Z16" s="56">
        <f>SUM(V16:Y16)</f>
        <v>-112.19025000000001</v>
      </c>
      <c r="AA16" s="42">
        <f>'Balance Sheet'!AA21*-1</f>
        <v>-13.874085000000006</v>
      </c>
      <c r="AB16" s="42">
        <f>'Balance Sheet'!AB21*-1</f>
        <v>-21.42801</v>
      </c>
      <c r="AC16" s="42">
        <f>'Balance Sheet'!AC21*-1</f>
        <v>-66.902895000000015</v>
      </c>
      <c r="AD16" s="42">
        <f>'Balance Sheet'!AD21*-1</f>
        <v>-99.737459999999999</v>
      </c>
      <c r="AE16" s="56">
        <f>'Balance Sheet'!AE21*-1</f>
        <v>-201.94245000000001</v>
      </c>
      <c r="AF16" s="56">
        <f>'Balance Sheet'!AF21*-1</f>
        <v>-343.91904750000003</v>
      </c>
      <c r="AG16" s="56">
        <f>'Balance Sheet'!AG21*-1</f>
        <v>-552.42956475000005</v>
      </c>
      <c r="AH16" s="56">
        <f>'Balance Sheet'!AH21*-1</f>
        <v>-834.15002343750007</v>
      </c>
      <c r="AI16" s="56">
        <f>'Balance Sheet'!AI21*-1</f>
        <v>-1179.9225207</v>
      </c>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row>
    <row r="17" spans="1:82" s="133" customFormat="1" ht="15" thickBot="1">
      <c r="A17" s="57" t="s">
        <v>46</v>
      </c>
      <c r="B17" s="58">
        <f>SUM(B16:B16)</f>
        <v>-0.45</v>
      </c>
      <c r="C17" s="59">
        <f>SUM(C16:C16)</f>
        <v>-0.70000000000000007</v>
      </c>
      <c r="D17" s="59">
        <f>SUM(D16:D16)</f>
        <v>-2.15</v>
      </c>
      <c r="E17" s="60">
        <f>SUM(E16:E16)</f>
        <v>-3.2</v>
      </c>
      <c r="F17" s="61">
        <f>SUM(B17:E17)</f>
        <v>-6.5</v>
      </c>
      <c r="G17" s="63">
        <f>SUM(G16:G16)</f>
        <v>-0.98000000000000009</v>
      </c>
      <c r="H17" s="63">
        <f>SUM(H16:H16)</f>
        <v>-1.5200000000000002</v>
      </c>
      <c r="I17" s="63">
        <f>SUM(I16:I16)</f>
        <v>-4.7</v>
      </c>
      <c r="J17" s="64">
        <f>SUM(J16:J16)</f>
        <v>-7</v>
      </c>
      <c r="K17" s="61">
        <f>SUM(G17:J17)</f>
        <v>-14.200000000000001</v>
      </c>
      <c r="L17" s="63">
        <f>SUM(L16:L16)</f>
        <v>-2.0430000000000006</v>
      </c>
      <c r="M17" s="63">
        <f>SUM(M16:M16)</f>
        <v>-3.1620000000000004</v>
      </c>
      <c r="N17" s="63">
        <f>SUM(N16:N16)</f>
        <v>-9.8250000000000011</v>
      </c>
      <c r="O17" s="64">
        <f>SUM(O16:O16)</f>
        <v>-14.64</v>
      </c>
      <c r="P17" s="61">
        <f>SUM(L17:O17)</f>
        <v>-29.67</v>
      </c>
      <c r="Q17" s="63">
        <f>SUM(Q16:Q16)</f>
        <v>-4.0665000000000004</v>
      </c>
      <c r="R17" s="63">
        <f>SUM(R16:R16)</f>
        <v>-6.2850000000000001</v>
      </c>
      <c r="S17" s="63">
        <f>SUM(S16:S16)</f>
        <v>-19.591500000000003</v>
      </c>
      <c r="T17" s="64">
        <f>SUM(T16:T16)</f>
        <v>-29.201999999999998</v>
      </c>
      <c r="U17" s="61">
        <f>SUM(Q17:T17)</f>
        <v>-59.145000000000003</v>
      </c>
      <c r="V17" s="65">
        <f t="shared" ref="V17:AI17" si="1">SUM(V16:V16)</f>
        <v>-7.7078250000000015</v>
      </c>
      <c r="W17" s="66">
        <f t="shared" si="1"/>
        <v>-11.904450000000001</v>
      </c>
      <c r="X17" s="66">
        <f t="shared" si="1"/>
        <v>-37.168275000000001</v>
      </c>
      <c r="Y17" s="67">
        <f t="shared" si="1"/>
        <v>-55.409700000000001</v>
      </c>
      <c r="Z17" s="61">
        <f t="shared" si="1"/>
        <v>-112.19025000000001</v>
      </c>
      <c r="AA17" s="63">
        <f t="shared" si="1"/>
        <v>-13.874085000000006</v>
      </c>
      <c r="AB17" s="63">
        <f t="shared" si="1"/>
        <v>-21.42801</v>
      </c>
      <c r="AC17" s="63">
        <f t="shared" si="1"/>
        <v>-66.902895000000015</v>
      </c>
      <c r="AD17" s="63">
        <f t="shared" si="1"/>
        <v>-99.737459999999999</v>
      </c>
      <c r="AE17" s="61">
        <f t="shared" si="1"/>
        <v>-201.94245000000001</v>
      </c>
      <c r="AF17" s="61">
        <f t="shared" si="1"/>
        <v>-343.91904750000003</v>
      </c>
      <c r="AG17" s="61">
        <f t="shared" si="1"/>
        <v>-552.42956475000005</v>
      </c>
      <c r="AH17" s="61">
        <f t="shared" si="1"/>
        <v>-834.15002343750007</v>
      </c>
      <c r="AI17" s="61">
        <f t="shared" si="1"/>
        <v>-1179.9225207</v>
      </c>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row>
    <row r="18" spans="1:82" s="133" customFormat="1" ht="14">
      <c r="A18" s="75"/>
      <c r="B18" s="69"/>
      <c r="C18" s="70"/>
      <c r="D18" s="70"/>
      <c r="E18" s="71"/>
      <c r="F18" s="30"/>
      <c r="G18" s="72"/>
      <c r="H18" s="72"/>
      <c r="I18" s="72"/>
      <c r="J18" s="73"/>
      <c r="K18" s="30"/>
      <c r="L18" s="72"/>
      <c r="M18" s="72"/>
      <c r="N18" s="72"/>
      <c r="O18" s="72"/>
      <c r="P18" s="30"/>
      <c r="Q18" s="72"/>
      <c r="R18" s="72"/>
      <c r="S18" s="72"/>
      <c r="T18" s="72"/>
      <c r="U18" s="30"/>
      <c r="V18" s="72"/>
      <c r="W18" s="72"/>
      <c r="X18" s="72"/>
      <c r="Y18" s="72"/>
      <c r="Z18" s="30"/>
      <c r="AA18" s="72"/>
      <c r="AB18" s="72"/>
      <c r="AC18" s="72"/>
      <c r="AD18" s="72"/>
      <c r="AE18" s="30"/>
      <c r="AF18" s="30"/>
      <c r="AG18" s="30"/>
      <c r="AH18" s="30"/>
      <c r="AI18" s="30"/>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row>
    <row r="19" spans="1:82" s="133" customFormat="1" ht="14">
      <c r="A19" s="68" t="s">
        <v>47</v>
      </c>
      <c r="B19" s="69"/>
      <c r="C19" s="70"/>
      <c r="D19" s="70"/>
      <c r="E19" s="71"/>
      <c r="F19" s="30"/>
      <c r="G19" s="72"/>
      <c r="H19" s="72"/>
      <c r="I19" s="72"/>
      <c r="J19" s="73"/>
      <c r="K19" s="30"/>
      <c r="L19" s="72"/>
      <c r="M19" s="72"/>
      <c r="N19" s="72"/>
      <c r="O19" s="72"/>
      <c r="P19" s="30"/>
      <c r="Q19" s="72"/>
      <c r="R19" s="72"/>
      <c r="S19" s="72"/>
      <c r="T19" s="72"/>
      <c r="U19" s="30"/>
      <c r="V19" s="72"/>
      <c r="W19" s="72"/>
      <c r="X19" s="72"/>
      <c r="Y19" s="72"/>
      <c r="Z19" s="30"/>
      <c r="AA19" s="72"/>
      <c r="AB19" s="72"/>
      <c r="AC19" s="72"/>
      <c r="AD19" s="72"/>
      <c r="AE19" s="30"/>
      <c r="AF19" s="30"/>
      <c r="AG19" s="30"/>
      <c r="AH19" s="30"/>
      <c r="AI19" s="30"/>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row>
    <row r="20" spans="1:82" s="133" customFormat="1" ht="14">
      <c r="A20" s="38" t="s">
        <v>48</v>
      </c>
      <c r="B20" s="48" t="s">
        <v>40</v>
      </c>
      <c r="C20" s="49">
        <f>'Balance Sheet'!C31-'Balance Sheet'!B31</f>
        <v>-2.8375000000000004</v>
      </c>
      <c r="D20" s="49">
        <f>'Balance Sheet'!D31-'Balance Sheet'!C31</f>
        <v>0</v>
      </c>
      <c r="E20" s="49">
        <f>'Balance Sheet'!E31-'Balance Sheet'!D31</f>
        <v>3.2234999999999996</v>
      </c>
      <c r="F20" s="30">
        <f>SUM(B20:E20)</f>
        <v>0.38599999999999923</v>
      </c>
      <c r="G20" s="51">
        <f>'Balance Sheet'!G31-'Balance Sheet'!F31</f>
        <v>-8.5834999999999955</v>
      </c>
      <c r="H20" s="51">
        <f>'Balance Sheet'!H31-'Balance Sheet'!G31</f>
        <v>0</v>
      </c>
      <c r="I20" s="51">
        <f>'Balance Sheet'!I31-'Balance Sheet'!H31</f>
        <v>0</v>
      </c>
      <c r="J20" s="51">
        <f>'Balance Sheet'!J31-'Balance Sheet'!I31</f>
        <v>0</v>
      </c>
      <c r="K20" s="30">
        <f>SUM(G20:J20)</f>
        <v>-8.5834999999999955</v>
      </c>
      <c r="L20" s="51">
        <f>'Balance Sheet'!L31-'Balance Sheet'!K31</f>
        <v>0</v>
      </c>
      <c r="M20" s="51">
        <f>'Balance Sheet'!M31-'Balance Sheet'!L31</f>
        <v>0</v>
      </c>
      <c r="N20" s="51">
        <f>'Balance Sheet'!N31-'Balance Sheet'!M31</f>
        <v>0</v>
      </c>
      <c r="O20" s="51">
        <f>'Balance Sheet'!O31-'Balance Sheet'!N31</f>
        <v>0</v>
      </c>
      <c r="P20" s="30">
        <f>SUM(L20:O20)</f>
        <v>0</v>
      </c>
      <c r="Q20" s="51">
        <f>'Balance Sheet'!Q31-'Balance Sheet'!P31</f>
        <v>0</v>
      </c>
      <c r="R20" s="51">
        <f>'Balance Sheet'!R31-'Balance Sheet'!Q31</f>
        <v>0</v>
      </c>
      <c r="S20" s="51">
        <f>'Balance Sheet'!S31-'Balance Sheet'!R31</f>
        <v>0</v>
      </c>
      <c r="T20" s="51">
        <f>'Balance Sheet'!T31-'Balance Sheet'!S31</f>
        <v>0</v>
      </c>
      <c r="U20" s="30">
        <f>SUM(Q20:T20)</f>
        <v>0</v>
      </c>
      <c r="V20" s="51">
        <f>'Balance Sheet'!V31-'Balance Sheet'!U31</f>
        <v>0</v>
      </c>
      <c r="W20" s="51">
        <f>'Balance Sheet'!W31-'Balance Sheet'!V31</f>
        <v>0</v>
      </c>
      <c r="X20" s="51">
        <f>'Balance Sheet'!X31-'Balance Sheet'!W31</f>
        <v>0</v>
      </c>
      <c r="Y20" s="51">
        <f>'Balance Sheet'!Y31-'Balance Sheet'!X31</f>
        <v>0</v>
      </c>
      <c r="Z20" s="30">
        <f>SUM(V20:Y20)</f>
        <v>0</v>
      </c>
      <c r="AA20" s="51">
        <f>'Balance Sheet'!AA31-'Balance Sheet'!Z31</f>
        <v>0</v>
      </c>
      <c r="AB20" s="51">
        <f>'Balance Sheet'!AB31-'Balance Sheet'!AA31</f>
        <v>0</v>
      </c>
      <c r="AC20" s="51">
        <f>'Balance Sheet'!AC31-'Balance Sheet'!AB31</f>
        <v>0</v>
      </c>
      <c r="AD20" s="51">
        <f>'Balance Sheet'!AD31-'Balance Sheet'!AC31</f>
        <v>0</v>
      </c>
      <c r="AE20" s="56">
        <f>'Balance Sheet'!AE31-'Balance Sheet'!AD31</f>
        <v>0</v>
      </c>
      <c r="AF20" s="56">
        <f>'Balance Sheet'!AF31-'Balance Sheet'!AE31</f>
        <v>0</v>
      </c>
      <c r="AG20" s="56">
        <f>'Balance Sheet'!AG31-'Balance Sheet'!AF31</f>
        <v>0</v>
      </c>
      <c r="AH20" s="56">
        <f>'Balance Sheet'!AH31-'Balance Sheet'!AG31</f>
        <v>0</v>
      </c>
      <c r="AI20" s="56">
        <f>'Balance Sheet'!AI31-'Balance Sheet'!AH31</f>
        <v>0</v>
      </c>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row>
    <row r="21" spans="1:82" s="133" customFormat="1" ht="14">
      <c r="A21" s="38" t="s">
        <v>49</v>
      </c>
      <c r="B21" s="48" t="s">
        <v>40</v>
      </c>
      <c r="C21" s="49">
        <f>'Balance Sheet'!C34-'Balance Sheet'!B34</f>
        <v>0</v>
      </c>
      <c r="D21" s="49">
        <f>'Balance Sheet'!D34-'Balance Sheet'!C34</f>
        <v>0</v>
      </c>
      <c r="E21" s="49">
        <f>'Balance Sheet'!E34-'Balance Sheet'!D34</f>
        <v>0</v>
      </c>
      <c r="F21" s="30">
        <f>SUM(B21:E21)</f>
        <v>0</v>
      </c>
      <c r="G21" s="51">
        <f>'Balance Sheet'!G34-'Balance Sheet'!F34</f>
        <v>0</v>
      </c>
      <c r="H21" s="51">
        <f>'Balance Sheet'!H34-'Balance Sheet'!G34</f>
        <v>0</v>
      </c>
      <c r="I21" s="51">
        <f>'Balance Sheet'!I34-'Balance Sheet'!H34</f>
        <v>0</v>
      </c>
      <c r="J21" s="51">
        <f>'Balance Sheet'!J34-'Balance Sheet'!I34</f>
        <v>0</v>
      </c>
      <c r="K21" s="30">
        <f>SUM(G21:J21)</f>
        <v>0</v>
      </c>
      <c r="L21" s="51">
        <f>'Balance Sheet'!L34-'Balance Sheet'!K34</f>
        <v>0</v>
      </c>
      <c r="M21" s="51">
        <f>'Balance Sheet'!M34-'Balance Sheet'!L34</f>
        <v>0</v>
      </c>
      <c r="N21" s="51">
        <f>'Balance Sheet'!N34-'Balance Sheet'!M34</f>
        <v>0</v>
      </c>
      <c r="O21" s="51">
        <f>'Balance Sheet'!O34-'Balance Sheet'!N34</f>
        <v>0</v>
      </c>
      <c r="P21" s="30">
        <f>SUM(L21:O21)</f>
        <v>0</v>
      </c>
      <c r="Q21" s="51">
        <f>'Balance Sheet'!Q34-'Balance Sheet'!P34</f>
        <v>0</v>
      </c>
      <c r="R21" s="51">
        <f>'Balance Sheet'!R34-'Balance Sheet'!Q34</f>
        <v>0</v>
      </c>
      <c r="S21" s="51">
        <f>'Balance Sheet'!S34-'Balance Sheet'!R34</f>
        <v>0</v>
      </c>
      <c r="T21" s="51">
        <f>'Balance Sheet'!T34-'Balance Sheet'!S34</f>
        <v>0</v>
      </c>
      <c r="U21" s="30">
        <f>SUM(Q21:T21)</f>
        <v>0</v>
      </c>
      <c r="V21" s="51">
        <f>'Balance Sheet'!V34-'Balance Sheet'!U34</f>
        <v>0</v>
      </c>
      <c r="W21" s="51">
        <f>'Balance Sheet'!W34-'Balance Sheet'!V34</f>
        <v>0</v>
      </c>
      <c r="X21" s="51">
        <f>'Balance Sheet'!X34-'Balance Sheet'!W34</f>
        <v>0</v>
      </c>
      <c r="Y21" s="51">
        <f>'Balance Sheet'!Y34-'Balance Sheet'!X34</f>
        <v>0</v>
      </c>
      <c r="Z21" s="30">
        <f>SUM(V21:Y21)</f>
        <v>0</v>
      </c>
      <c r="AA21" s="51">
        <f>'Balance Sheet'!AA34-'Balance Sheet'!Z34</f>
        <v>0</v>
      </c>
      <c r="AB21" s="51">
        <f>'Balance Sheet'!AB34-'Balance Sheet'!AA34</f>
        <v>0</v>
      </c>
      <c r="AC21" s="51">
        <f>'Balance Sheet'!AC34-'Balance Sheet'!AB34</f>
        <v>0</v>
      </c>
      <c r="AD21" s="51">
        <f>'Balance Sheet'!AD34-'Balance Sheet'!AC34</f>
        <v>0</v>
      </c>
      <c r="AE21" s="56">
        <f>'Balance Sheet'!AE34-'Balance Sheet'!AD34</f>
        <v>0</v>
      </c>
      <c r="AF21" s="56">
        <f>'Balance Sheet'!AF34-'Balance Sheet'!AE34</f>
        <v>0</v>
      </c>
      <c r="AG21" s="56">
        <f>'Balance Sheet'!AG34-'Balance Sheet'!AF34</f>
        <v>0</v>
      </c>
      <c r="AH21" s="56">
        <f>'Balance Sheet'!AH34-'Balance Sheet'!AG34</f>
        <v>0</v>
      </c>
      <c r="AI21" s="56">
        <f>'Balance Sheet'!AI34-'Balance Sheet'!AH34</f>
        <v>0</v>
      </c>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row>
    <row r="22" spans="1:82" s="133" customFormat="1" ht="15" thickBot="1">
      <c r="A22" s="76" t="s">
        <v>50</v>
      </c>
      <c r="B22" s="77" t="s">
        <v>40</v>
      </c>
      <c r="C22" s="40">
        <f>'Balance Sheet'!C40-'Balance Sheet'!B40</f>
        <v>0</v>
      </c>
      <c r="D22" s="40">
        <f>'Balance Sheet'!D40-'Balance Sheet'!C40</f>
        <v>0</v>
      </c>
      <c r="E22" s="40">
        <f>'Balance Sheet'!E40-'Balance Sheet'!D40</f>
        <v>0</v>
      </c>
      <c r="F22" s="78">
        <f>SUM(B22:E22)</f>
        <v>0</v>
      </c>
      <c r="G22" s="79">
        <f>'Balance Sheet'!G40-'Balance Sheet'!F40</f>
        <v>0</v>
      </c>
      <c r="H22" s="79">
        <f>'Balance Sheet'!H40-'Balance Sheet'!G40</f>
        <v>0</v>
      </c>
      <c r="I22" s="79">
        <f>'Balance Sheet'!I40-'Balance Sheet'!H40</f>
        <v>0</v>
      </c>
      <c r="J22" s="79">
        <f>'Balance Sheet'!J40-'Balance Sheet'!I40</f>
        <v>0</v>
      </c>
      <c r="K22" s="78">
        <f>SUM(G22:J22)</f>
        <v>0</v>
      </c>
      <c r="L22" s="79">
        <f>'Balance Sheet'!L40-'Balance Sheet'!K40</f>
        <v>0</v>
      </c>
      <c r="M22" s="79">
        <f>'Balance Sheet'!M40-'Balance Sheet'!L40</f>
        <v>0</v>
      </c>
      <c r="N22" s="79">
        <f>'Balance Sheet'!N40-'Balance Sheet'!M40</f>
        <v>0</v>
      </c>
      <c r="O22" s="79">
        <f>'Balance Sheet'!O40-'Balance Sheet'!N40</f>
        <v>0</v>
      </c>
      <c r="P22" s="78">
        <f>SUM(L22:O22)</f>
        <v>0</v>
      </c>
      <c r="Q22" s="79">
        <f>'Balance Sheet'!Q40-'Balance Sheet'!P40</f>
        <v>0</v>
      </c>
      <c r="R22" s="79">
        <f>'Balance Sheet'!R40-'Balance Sheet'!Q40</f>
        <v>0</v>
      </c>
      <c r="S22" s="79">
        <f>'Balance Sheet'!S40-'Balance Sheet'!R40</f>
        <v>0</v>
      </c>
      <c r="T22" s="79">
        <f>'Balance Sheet'!T40-'Balance Sheet'!S40</f>
        <v>0</v>
      </c>
      <c r="U22" s="78">
        <f>SUM(Q22:T22)</f>
        <v>0</v>
      </c>
      <c r="V22" s="79">
        <f>'Balance Sheet'!V40-'Balance Sheet'!U40</f>
        <v>0</v>
      </c>
      <c r="W22" s="79">
        <f>'Balance Sheet'!W40-'Balance Sheet'!V40</f>
        <v>0</v>
      </c>
      <c r="X22" s="79">
        <f>'Balance Sheet'!X40-'Balance Sheet'!W40</f>
        <v>0</v>
      </c>
      <c r="Y22" s="79">
        <f>'Balance Sheet'!Y40-'Balance Sheet'!X40</f>
        <v>0</v>
      </c>
      <c r="Z22" s="78">
        <f>SUM(V22:Y22)</f>
        <v>0</v>
      </c>
      <c r="AA22" s="79">
        <f>'Balance Sheet'!AA40-'Balance Sheet'!Z40</f>
        <v>0</v>
      </c>
      <c r="AB22" s="79">
        <f>'Balance Sheet'!AB40-'Balance Sheet'!AA40</f>
        <v>0</v>
      </c>
      <c r="AC22" s="79">
        <f>'Balance Sheet'!AC40-'Balance Sheet'!AB40</f>
        <v>0</v>
      </c>
      <c r="AD22" s="79">
        <f>'Balance Sheet'!AD40-'Balance Sheet'!AC40</f>
        <v>0</v>
      </c>
      <c r="AE22" s="80">
        <f>'Balance Sheet'!AE40-'Balance Sheet'!AD40</f>
        <v>0</v>
      </c>
      <c r="AF22" s="80">
        <f>'Balance Sheet'!AF40-'Balance Sheet'!AE40</f>
        <v>0</v>
      </c>
      <c r="AG22" s="80">
        <f>'Balance Sheet'!AG40-'Balance Sheet'!AF40</f>
        <v>0</v>
      </c>
      <c r="AH22" s="80">
        <f>'Balance Sheet'!AH40-'Balance Sheet'!AG40</f>
        <v>0</v>
      </c>
      <c r="AI22" s="80">
        <f>'Balance Sheet'!AI40-'Balance Sheet'!AH40</f>
        <v>0</v>
      </c>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row>
    <row r="23" spans="1:82" s="133" customFormat="1" ht="15" thickBot="1">
      <c r="A23" s="57" t="s">
        <v>51</v>
      </c>
      <c r="B23" s="58">
        <f>SUM(B20:B22)</f>
        <v>0</v>
      </c>
      <c r="C23" s="59">
        <f>SUM(C20:C22)</f>
        <v>-2.8375000000000004</v>
      </c>
      <c r="D23" s="59">
        <f>SUM(D20:D22)</f>
        <v>0</v>
      </c>
      <c r="E23" s="60">
        <f>SUM(E20:E22)</f>
        <v>3.2234999999999996</v>
      </c>
      <c r="F23" s="61">
        <f>SUM(B23:E23)</f>
        <v>0.38599999999999923</v>
      </c>
      <c r="G23" s="63">
        <f>SUM(G20:G22)</f>
        <v>-8.5834999999999955</v>
      </c>
      <c r="H23" s="63">
        <f>SUM(H20:H22)</f>
        <v>0</v>
      </c>
      <c r="I23" s="63">
        <f>SUM(I20:I22)</f>
        <v>0</v>
      </c>
      <c r="J23" s="64">
        <f>SUM(J20:J22)</f>
        <v>0</v>
      </c>
      <c r="K23" s="61">
        <f>SUM(G23:J23)</f>
        <v>-8.5834999999999955</v>
      </c>
      <c r="L23" s="63">
        <f>SUM(L20:L22)</f>
        <v>0</v>
      </c>
      <c r="M23" s="63">
        <f>SUM(M20:M22)</f>
        <v>0</v>
      </c>
      <c r="N23" s="63">
        <f>SUM(N20:N22)</f>
        <v>0</v>
      </c>
      <c r="O23" s="63">
        <f>SUM(O20:O22)</f>
        <v>0</v>
      </c>
      <c r="P23" s="61">
        <f>SUM(L23:O23)</f>
        <v>0</v>
      </c>
      <c r="Q23" s="63">
        <f>SUM(Q20:Q22)</f>
        <v>0</v>
      </c>
      <c r="R23" s="63">
        <f>SUM(R20:R22)</f>
        <v>0</v>
      </c>
      <c r="S23" s="63">
        <f>SUM(S20:S22)</f>
        <v>0</v>
      </c>
      <c r="T23" s="63">
        <f>SUM(T20:T22)</f>
        <v>0</v>
      </c>
      <c r="U23" s="61">
        <f>SUM(Q23:T23)</f>
        <v>0</v>
      </c>
      <c r="V23" s="63">
        <f t="shared" ref="V23:AI23" si="2">SUM(V20:V22)</f>
        <v>0</v>
      </c>
      <c r="W23" s="63">
        <f t="shared" si="2"/>
        <v>0</v>
      </c>
      <c r="X23" s="63">
        <f t="shared" si="2"/>
        <v>0</v>
      </c>
      <c r="Y23" s="63">
        <f t="shared" si="2"/>
        <v>0</v>
      </c>
      <c r="Z23" s="61">
        <f t="shared" si="2"/>
        <v>0</v>
      </c>
      <c r="AA23" s="63">
        <f t="shared" si="2"/>
        <v>0</v>
      </c>
      <c r="AB23" s="63">
        <f t="shared" si="2"/>
        <v>0</v>
      </c>
      <c r="AC23" s="63">
        <f t="shared" si="2"/>
        <v>0</v>
      </c>
      <c r="AD23" s="63">
        <f t="shared" si="2"/>
        <v>0</v>
      </c>
      <c r="AE23" s="61">
        <f t="shared" si="2"/>
        <v>0</v>
      </c>
      <c r="AF23" s="61">
        <f t="shared" si="2"/>
        <v>0</v>
      </c>
      <c r="AG23" s="61">
        <f t="shared" si="2"/>
        <v>0</v>
      </c>
      <c r="AH23" s="61">
        <f t="shared" si="2"/>
        <v>0</v>
      </c>
      <c r="AI23" s="61">
        <f t="shared" si="2"/>
        <v>0</v>
      </c>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row>
    <row r="24" spans="1:82" s="133" customFormat="1" ht="15" thickBot="1">
      <c r="A24" s="81"/>
      <c r="B24" s="48"/>
      <c r="C24" s="82"/>
      <c r="D24" s="82"/>
      <c r="E24" s="83"/>
      <c r="F24" s="30"/>
      <c r="G24" s="84"/>
      <c r="H24" s="84"/>
      <c r="I24" s="84"/>
      <c r="J24" s="85"/>
      <c r="K24" s="30"/>
      <c r="L24" s="84"/>
      <c r="M24" s="84"/>
      <c r="N24" s="84"/>
      <c r="O24" s="84"/>
      <c r="P24" s="30"/>
      <c r="Q24" s="84"/>
      <c r="R24" s="84"/>
      <c r="S24" s="84"/>
      <c r="T24" s="84"/>
      <c r="U24" s="30"/>
      <c r="V24" s="84"/>
      <c r="W24" s="84"/>
      <c r="X24" s="84"/>
      <c r="Y24" s="84"/>
      <c r="Z24" s="30"/>
      <c r="AA24" s="84"/>
      <c r="AB24" s="84"/>
      <c r="AC24" s="84"/>
      <c r="AD24" s="84"/>
      <c r="AE24" s="30"/>
      <c r="AF24" s="30"/>
      <c r="AG24" s="30"/>
      <c r="AH24" s="30"/>
      <c r="AI24" s="30"/>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row>
    <row r="25" spans="1:82" s="133" customFormat="1" ht="15" thickBot="1">
      <c r="A25" s="86" t="s">
        <v>52</v>
      </c>
      <c r="B25" s="48">
        <f>B23+B17+B13</f>
        <v>1.0105000000000002</v>
      </c>
      <c r="C25" s="82">
        <f>C23+C17+C13</f>
        <v>-1.6545000000000001</v>
      </c>
      <c r="D25" s="82">
        <f>D23+D17+D13</f>
        <v>2.1835000000000009</v>
      </c>
      <c r="E25" s="83">
        <f>E23+E17+E13</f>
        <v>6.1314999999999982</v>
      </c>
      <c r="F25" s="30">
        <f>SUM(B25:E25)</f>
        <v>7.6709999999999994</v>
      </c>
      <c r="G25" s="84">
        <f>G23+G17+G13</f>
        <v>-5.1382999999999974</v>
      </c>
      <c r="H25" s="84">
        <f>H23+H17+H13</f>
        <v>1.5787999999999995</v>
      </c>
      <c r="I25" s="84">
        <f>I23+I17+I13</f>
        <v>1.4539999999999971</v>
      </c>
      <c r="J25" s="85">
        <f>J23+J17+J13</f>
        <v>4.9899999999999931</v>
      </c>
      <c r="K25" s="30">
        <f>SUM(G25:J25)</f>
        <v>2.8844999999999921</v>
      </c>
      <c r="L25" s="84">
        <f>L23+L17+L13</f>
        <v>9.9838699999999996</v>
      </c>
      <c r="M25" s="84">
        <f>M23+M17+M13</f>
        <v>3.6404799999999979</v>
      </c>
      <c r="N25" s="84">
        <f>N23+N17+N13</f>
        <v>5.6948500000000006</v>
      </c>
      <c r="O25" s="84">
        <f>O23+O17+O13</f>
        <v>14.790099999999999</v>
      </c>
      <c r="P25" s="30">
        <f>SUM(L25:O25)</f>
        <v>34.109299999999998</v>
      </c>
      <c r="Q25" s="84">
        <f>Q23+Q17+Q13</f>
        <v>21.521260000000002</v>
      </c>
      <c r="R25" s="84">
        <f>R23+R17+R13</f>
        <v>8.7518500000000046</v>
      </c>
      <c r="S25" s="84">
        <f>S23+S17+S13</f>
        <v>17.490760000000002</v>
      </c>
      <c r="T25" s="84">
        <f>T23+T17+T13</f>
        <v>39.017830000000004</v>
      </c>
      <c r="U25" s="30">
        <f>SUM(Q25:T25)</f>
        <v>86.781700000000015</v>
      </c>
      <c r="V25" s="84">
        <f>V23+V17+V13</f>
        <v>45.214251250000004</v>
      </c>
      <c r="W25" s="84">
        <f>W23+W17+W13</f>
        <v>20.838955000000009</v>
      </c>
      <c r="X25" s="84">
        <f>X23+X17+X13</f>
        <v>47.768818749999973</v>
      </c>
      <c r="Y25" s="84">
        <f>Y23+Y17+Y13</f>
        <v>96.117002500000027</v>
      </c>
      <c r="Z25" s="30">
        <f>SUM(V25:Y25)</f>
        <v>209.93902750000001</v>
      </c>
      <c r="AA25" s="84">
        <f>AA23+AA17+AA13</f>
        <v>88.549066899999985</v>
      </c>
      <c r="AB25" s="84">
        <f>AB23+AB17+AB13</f>
        <v>43.164241900000007</v>
      </c>
      <c r="AC25" s="84">
        <f>AC23+AC17+AC13</f>
        <v>104.8257133</v>
      </c>
      <c r="AD25" s="84">
        <f>AD23+AD17+AD13</f>
        <v>201.3744678999999</v>
      </c>
      <c r="AE25" s="30">
        <f>SUM(AA25:AD25)</f>
        <v>437.91348999999991</v>
      </c>
      <c r="AF25" s="87">
        <f>AF23+AF17+AF13</f>
        <v>644.89807877500004</v>
      </c>
      <c r="AG25" s="87">
        <f>AG23+AG17+AG13</f>
        <v>1466.3651608900002</v>
      </c>
      <c r="AH25" s="87">
        <f>AH23+AH17+AH13</f>
        <v>2547.746985503125</v>
      </c>
      <c r="AI25" s="87">
        <f>AI23+AI17+AI13</f>
        <v>4084.1982330467508</v>
      </c>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row>
    <row r="26" spans="1:82" s="133" customFormat="1" ht="15" thickBot="1">
      <c r="A26" s="86"/>
      <c r="B26" s="48"/>
      <c r="C26" s="82"/>
      <c r="D26" s="82"/>
      <c r="E26" s="83"/>
      <c r="F26" s="30"/>
      <c r="G26" s="84"/>
      <c r="H26" s="84"/>
      <c r="I26" s="84"/>
      <c r="J26" s="85"/>
      <c r="K26" s="30"/>
      <c r="L26" s="84"/>
      <c r="M26" s="84"/>
      <c r="N26" s="84"/>
      <c r="O26" s="84"/>
      <c r="P26" s="30"/>
      <c r="Q26" s="84"/>
      <c r="R26" s="84"/>
      <c r="S26" s="84"/>
      <c r="T26" s="84"/>
      <c r="U26" s="30"/>
      <c r="V26" s="84"/>
      <c r="W26" s="84"/>
      <c r="X26" s="84"/>
      <c r="Y26" s="84"/>
      <c r="Z26" s="30"/>
      <c r="AA26" s="84"/>
      <c r="AB26" s="84"/>
      <c r="AC26" s="84"/>
      <c r="AD26" s="84"/>
      <c r="AE26" s="30"/>
      <c r="AF26" s="30"/>
      <c r="AG26" s="30"/>
      <c r="AH26" s="30"/>
      <c r="AI26" s="30"/>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row>
    <row r="27" spans="1:82" s="135" customFormat="1" ht="14">
      <c r="A27" s="88" t="s">
        <v>53</v>
      </c>
      <c r="B27" s="48" t="s">
        <v>40</v>
      </c>
      <c r="C27" s="89">
        <f>'Balance Sheet'!B10</f>
        <v>13.208</v>
      </c>
      <c r="D27" s="89">
        <f>'Balance Sheet'!C10</f>
        <v>11.5535</v>
      </c>
      <c r="E27" s="90">
        <f>'Balance Sheet'!D10</f>
        <v>13.737</v>
      </c>
      <c r="F27" s="36">
        <f>'Balance Sheet'!E10</f>
        <v>19.868499999999997</v>
      </c>
      <c r="G27" s="91">
        <f>'Balance Sheet'!F10</f>
        <v>19.868499999999997</v>
      </c>
      <c r="H27" s="91">
        <f>'Balance Sheet'!G10</f>
        <v>14.7302</v>
      </c>
      <c r="I27" s="91">
        <f>'Balance Sheet'!H10</f>
        <v>16.309000000000001</v>
      </c>
      <c r="J27" s="92">
        <f>'Balance Sheet'!I10</f>
        <v>17.762999999999998</v>
      </c>
      <c r="K27" s="36">
        <f>'Balance Sheet'!J10</f>
        <v>22.752999999999993</v>
      </c>
      <c r="L27" s="91">
        <f>'Balance Sheet'!K10</f>
        <v>22.752999999999993</v>
      </c>
      <c r="M27" s="91">
        <f>'Balance Sheet'!L10</f>
        <v>32.736869999999996</v>
      </c>
      <c r="N27" s="91">
        <f>'Balance Sheet'!M10</f>
        <v>36.377349999999993</v>
      </c>
      <c r="O27" s="91">
        <f>'Balance Sheet'!N10</f>
        <v>42.072199999999995</v>
      </c>
      <c r="P27" s="36">
        <f>'Balance Sheet'!O10</f>
        <v>56.862299999999991</v>
      </c>
      <c r="Q27" s="91">
        <f>'Balance Sheet'!P10</f>
        <v>56.862299999999991</v>
      </c>
      <c r="R27" s="91">
        <f>'Balance Sheet'!Q10</f>
        <v>78.383559999999989</v>
      </c>
      <c r="S27" s="91">
        <f>'Balance Sheet'!R10</f>
        <v>87.135409999999993</v>
      </c>
      <c r="T27" s="91">
        <f>'Balance Sheet'!S10</f>
        <v>104.62617</v>
      </c>
      <c r="U27" s="36">
        <f>'Balance Sheet'!T10</f>
        <v>143.64400000000001</v>
      </c>
      <c r="V27" s="93">
        <f>'Balance Sheet'!U10</f>
        <v>143.64400000000001</v>
      </c>
      <c r="W27" s="94">
        <f>'Balance Sheet'!V10</f>
        <v>188.85825125000002</v>
      </c>
      <c r="X27" s="94">
        <f>'Balance Sheet'!W10</f>
        <v>209.69720625000002</v>
      </c>
      <c r="Y27" s="95">
        <f>'Balance Sheet'!X10</f>
        <v>257.466025</v>
      </c>
      <c r="Z27" s="36">
        <f>'Balance Sheet'!Y10</f>
        <v>353.58302750000001</v>
      </c>
      <c r="AA27" s="91">
        <f>'Balance Sheet'!Z10</f>
        <v>353.58302750000001</v>
      </c>
      <c r="AB27" s="91">
        <f>'Balance Sheet'!AA10</f>
        <v>442.13209440000003</v>
      </c>
      <c r="AC27" s="91">
        <f>'Balance Sheet'!AB10</f>
        <v>485.29633630000001</v>
      </c>
      <c r="AD27" s="91">
        <f>'Balance Sheet'!AC10</f>
        <v>590.12204959999997</v>
      </c>
      <c r="AE27" s="36">
        <f>'Balance Sheet'!AD10</f>
        <v>791.49651749999987</v>
      </c>
      <c r="AF27" s="36">
        <f>'Balance Sheet'!AE10</f>
        <v>791.49651749999987</v>
      </c>
      <c r="AG27" s="36">
        <f>'Balance Sheet'!AF10</f>
        <v>1436.3945962749999</v>
      </c>
      <c r="AH27" s="36">
        <f>'Balance Sheet'!AG10</f>
        <v>2902.7597571650003</v>
      </c>
      <c r="AI27" s="36">
        <f>'Balance Sheet'!AH10</f>
        <v>5450.5067426681253</v>
      </c>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row>
    <row r="28" spans="1:82" s="135" customFormat="1" ht="15" thickBot="1">
      <c r="A28" s="97" t="s">
        <v>54</v>
      </c>
      <c r="B28" s="98"/>
      <c r="C28" s="99">
        <f>C27+C25</f>
        <v>11.5535</v>
      </c>
      <c r="D28" s="99">
        <f>D27+D25</f>
        <v>13.737</v>
      </c>
      <c r="E28" s="100">
        <f>E27+E25</f>
        <v>19.868499999999997</v>
      </c>
      <c r="F28" s="101">
        <f>E28</f>
        <v>19.868499999999997</v>
      </c>
      <c r="G28" s="102">
        <f>G27+G25</f>
        <v>14.7302</v>
      </c>
      <c r="H28" s="102">
        <f>H27+H25</f>
        <v>16.309000000000001</v>
      </c>
      <c r="I28" s="102">
        <f>I27+I25</f>
        <v>17.762999999999998</v>
      </c>
      <c r="J28" s="103">
        <f>J27+J25</f>
        <v>22.752999999999993</v>
      </c>
      <c r="K28" s="101">
        <f>J28</f>
        <v>22.752999999999993</v>
      </c>
      <c r="L28" s="102">
        <f>L27+L25</f>
        <v>32.736869999999996</v>
      </c>
      <c r="M28" s="102">
        <f>M27+M25</f>
        <v>36.377349999999993</v>
      </c>
      <c r="N28" s="102">
        <f>N27+N25</f>
        <v>42.072199999999995</v>
      </c>
      <c r="O28" s="102">
        <f>O27+O25</f>
        <v>56.862299999999991</v>
      </c>
      <c r="P28" s="101">
        <f>O28</f>
        <v>56.862299999999991</v>
      </c>
      <c r="Q28" s="102">
        <f>Q27+Q25</f>
        <v>78.383559999999989</v>
      </c>
      <c r="R28" s="102">
        <f>R27+R25</f>
        <v>87.135409999999993</v>
      </c>
      <c r="S28" s="102">
        <f>S27+S25</f>
        <v>104.62617</v>
      </c>
      <c r="T28" s="102">
        <f>T27+T25</f>
        <v>143.64400000000001</v>
      </c>
      <c r="U28" s="101">
        <f>T28</f>
        <v>143.64400000000001</v>
      </c>
      <c r="V28" s="104">
        <f>V27+V25</f>
        <v>188.85825125000002</v>
      </c>
      <c r="W28" s="105">
        <f>W27+W25</f>
        <v>209.69720625000002</v>
      </c>
      <c r="X28" s="105">
        <f>X27+X25</f>
        <v>257.466025</v>
      </c>
      <c r="Y28" s="106">
        <f>Y27+Y25</f>
        <v>353.58302750000001</v>
      </c>
      <c r="Z28" s="101">
        <f>Y28</f>
        <v>353.58302750000001</v>
      </c>
      <c r="AA28" s="102">
        <f>AA27+AA25</f>
        <v>442.13209440000003</v>
      </c>
      <c r="AB28" s="102">
        <f>AB27+AB25</f>
        <v>485.29633630000001</v>
      </c>
      <c r="AC28" s="102">
        <f>AC27+AC25</f>
        <v>590.12204959999997</v>
      </c>
      <c r="AD28" s="102">
        <f>AD27+AD25</f>
        <v>791.49651749999987</v>
      </c>
      <c r="AE28" s="101">
        <f>AD28</f>
        <v>791.49651749999987</v>
      </c>
      <c r="AF28" s="101">
        <f>AF27+AF25</f>
        <v>1436.3945962749999</v>
      </c>
      <c r="AG28" s="101">
        <f>AG27+AG25</f>
        <v>2902.7597571650003</v>
      </c>
      <c r="AH28" s="101">
        <f>AH27+AH25</f>
        <v>5450.5067426681253</v>
      </c>
      <c r="AI28" s="101">
        <f>AI27+AI25</f>
        <v>9534.7049757148761</v>
      </c>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row>
    <row r="29" spans="1:82" s="136" customFormat="1" ht="15" hidden="1" outlineLevel="1" thickBot="1">
      <c r="A29" s="107" t="s">
        <v>55</v>
      </c>
      <c r="B29" s="108">
        <f>'Balance Sheet'!B10</f>
        <v>13.208</v>
      </c>
      <c r="C29" s="109">
        <f>'Balance Sheet'!C10</f>
        <v>11.5535</v>
      </c>
      <c r="D29" s="109">
        <f>'Balance Sheet'!D10</f>
        <v>13.737</v>
      </c>
      <c r="E29" s="110">
        <f>'Balance Sheet'!E10</f>
        <v>19.868499999999997</v>
      </c>
      <c r="F29" s="111">
        <f>'Balance Sheet'!F10</f>
        <v>19.868499999999997</v>
      </c>
      <c r="G29" s="109">
        <f>'Balance Sheet'!G10</f>
        <v>14.7302</v>
      </c>
      <c r="H29" s="109">
        <f>'Balance Sheet'!H10</f>
        <v>16.309000000000001</v>
      </c>
      <c r="I29" s="109">
        <f>'Balance Sheet'!I10</f>
        <v>17.762999999999998</v>
      </c>
      <c r="J29" s="109">
        <f>'Balance Sheet'!J10</f>
        <v>22.752999999999993</v>
      </c>
      <c r="K29" s="111">
        <f>'Balance Sheet'!K10</f>
        <v>22.752999999999993</v>
      </c>
      <c r="L29" s="109">
        <f>'Balance Sheet'!L10</f>
        <v>32.736869999999996</v>
      </c>
      <c r="M29" s="109">
        <f>'Balance Sheet'!M10</f>
        <v>36.377349999999993</v>
      </c>
      <c r="N29" s="109">
        <f>'Balance Sheet'!N10</f>
        <v>42.072199999999995</v>
      </c>
      <c r="O29" s="109">
        <f>'Balance Sheet'!O10</f>
        <v>56.862299999999991</v>
      </c>
      <c r="P29" s="111">
        <f>'Balance Sheet'!P10</f>
        <v>56.862299999999991</v>
      </c>
      <c r="Q29" s="109">
        <f>'Balance Sheet'!Q10</f>
        <v>78.383559999999989</v>
      </c>
      <c r="R29" s="109">
        <f>'Balance Sheet'!R10</f>
        <v>87.135409999999993</v>
      </c>
      <c r="S29" s="109">
        <f>'Balance Sheet'!S10</f>
        <v>104.62617</v>
      </c>
      <c r="T29" s="109">
        <f>'Balance Sheet'!T10</f>
        <v>143.64400000000001</v>
      </c>
      <c r="U29" s="111">
        <f>'Balance Sheet'!U10</f>
        <v>143.64400000000001</v>
      </c>
      <c r="V29" s="112">
        <f>'Balance Sheet'!V10</f>
        <v>188.85825125000002</v>
      </c>
      <c r="W29" s="113">
        <f>'Balance Sheet'!W10</f>
        <v>209.69720625000002</v>
      </c>
      <c r="X29" s="113">
        <f>'Balance Sheet'!X10</f>
        <v>257.466025</v>
      </c>
      <c r="Y29" s="114">
        <f>'Balance Sheet'!Y10</f>
        <v>353.58302750000001</v>
      </c>
      <c r="Z29" s="111">
        <f>'Balance Sheet'!Z10</f>
        <v>353.58302750000001</v>
      </c>
      <c r="AA29" s="109">
        <f>'Balance Sheet'!AA10</f>
        <v>442.13209440000003</v>
      </c>
      <c r="AB29" s="109">
        <f>'Balance Sheet'!AB10</f>
        <v>485.29633630000001</v>
      </c>
      <c r="AC29" s="109">
        <f>'Balance Sheet'!AC10</f>
        <v>590.12204959999997</v>
      </c>
      <c r="AD29" s="109">
        <f>'Balance Sheet'!AD10</f>
        <v>791.49651749999987</v>
      </c>
      <c r="AE29" s="111">
        <f>'Balance Sheet'!AE10</f>
        <v>791.49651749999987</v>
      </c>
      <c r="AF29" s="111">
        <f>'Balance Sheet'!AF10</f>
        <v>1436.3945962749999</v>
      </c>
      <c r="AG29" s="111">
        <f>'Balance Sheet'!AG10</f>
        <v>2902.7597571650003</v>
      </c>
      <c r="AH29" s="111">
        <f>'Balance Sheet'!AH10</f>
        <v>5450.5067426681253</v>
      </c>
      <c r="AI29" s="111">
        <f>'Balance Sheet'!AI10</f>
        <v>9534.7049757148761</v>
      </c>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row>
    <row r="30" spans="1:82" s="136" customFormat="1" ht="15" collapsed="1" thickBot="1">
      <c r="A30" s="116" t="s">
        <v>56</v>
      </c>
      <c r="B30" s="117"/>
      <c r="C30" s="118" t="str">
        <f>IF(ROUND(C29,5)=ROUND(C28,5),"Yes","No")</f>
        <v>Yes</v>
      </c>
      <c r="D30" s="118" t="str">
        <f t="shared" ref="D30:AI30" si="3">IF(ROUND(D29,5)=ROUND(D28,5),"Yes","No")</f>
        <v>Yes</v>
      </c>
      <c r="E30" s="119" t="str">
        <f t="shared" si="3"/>
        <v>Yes</v>
      </c>
      <c r="F30" s="120" t="str">
        <f t="shared" si="3"/>
        <v>Yes</v>
      </c>
      <c r="G30" s="118" t="str">
        <f t="shared" si="3"/>
        <v>Yes</v>
      </c>
      <c r="H30" s="118" t="str">
        <f t="shared" si="3"/>
        <v>Yes</v>
      </c>
      <c r="I30" s="118" t="str">
        <f>IF(ROUND(I29,5)=ROUND(I28,5),"Yes","No")</f>
        <v>Yes</v>
      </c>
      <c r="J30" s="118" t="str">
        <f t="shared" si="3"/>
        <v>Yes</v>
      </c>
      <c r="K30" s="120" t="str">
        <f t="shared" si="3"/>
        <v>Yes</v>
      </c>
      <c r="L30" s="118" t="str">
        <f t="shared" si="3"/>
        <v>Yes</v>
      </c>
      <c r="M30" s="118" t="str">
        <f t="shared" si="3"/>
        <v>Yes</v>
      </c>
      <c r="N30" s="118" t="str">
        <f t="shared" si="3"/>
        <v>Yes</v>
      </c>
      <c r="O30" s="118" t="str">
        <f t="shared" si="3"/>
        <v>Yes</v>
      </c>
      <c r="P30" s="120" t="str">
        <f t="shared" si="3"/>
        <v>Yes</v>
      </c>
      <c r="Q30" s="118" t="str">
        <f t="shared" si="3"/>
        <v>Yes</v>
      </c>
      <c r="R30" s="118" t="str">
        <f t="shared" si="3"/>
        <v>Yes</v>
      </c>
      <c r="S30" s="118" t="str">
        <f t="shared" si="3"/>
        <v>Yes</v>
      </c>
      <c r="T30" s="118" t="str">
        <f t="shared" si="3"/>
        <v>Yes</v>
      </c>
      <c r="U30" s="120" t="str">
        <f t="shared" si="3"/>
        <v>Yes</v>
      </c>
      <c r="V30" s="118" t="str">
        <f t="shared" si="3"/>
        <v>Yes</v>
      </c>
      <c r="W30" s="118" t="str">
        <f t="shared" si="3"/>
        <v>Yes</v>
      </c>
      <c r="X30" s="118" t="str">
        <f t="shared" si="3"/>
        <v>Yes</v>
      </c>
      <c r="Y30" s="118" t="str">
        <f t="shared" si="3"/>
        <v>Yes</v>
      </c>
      <c r="Z30" s="120" t="str">
        <f t="shared" si="3"/>
        <v>Yes</v>
      </c>
      <c r="AA30" s="118" t="str">
        <f t="shared" si="3"/>
        <v>Yes</v>
      </c>
      <c r="AB30" s="118" t="str">
        <f t="shared" si="3"/>
        <v>Yes</v>
      </c>
      <c r="AC30" s="118" t="str">
        <f t="shared" si="3"/>
        <v>Yes</v>
      </c>
      <c r="AD30" s="118" t="str">
        <f t="shared" si="3"/>
        <v>Yes</v>
      </c>
      <c r="AE30" s="120" t="str">
        <f t="shared" si="3"/>
        <v>Yes</v>
      </c>
      <c r="AF30" s="120" t="str">
        <f t="shared" si="3"/>
        <v>Yes</v>
      </c>
      <c r="AG30" s="120" t="str">
        <f t="shared" si="3"/>
        <v>Yes</v>
      </c>
      <c r="AH30" s="120" t="str">
        <f t="shared" si="3"/>
        <v>Yes</v>
      </c>
      <c r="AI30" s="120" t="str">
        <f t="shared" si="3"/>
        <v>Yes</v>
      </c>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row>
    <row r="31" spans="1:82" s="13" customFormat="1" ht="15" thickBot="1">
      <c r="A31" s="4"/>
      <c r="B31" s="121"/>
      <c r="C31" s="121"/>
      <c r="D31" s="121"/>
      <c r="E31" s="121"/>
      <c r="F31" s="121"/>
      <c r="G31" s="122"/>
      <c r="H31" s="121"/>
      <c r="I31" s="121"/>
      <c r="J31" s="121"/>
      <c r="K31" s="121"/>
      <c r="L31" s="122"/>
      <c r="M31" s="121"/>
      <c r="N31" s="121"/>
      <c r="O31" s="121"/>
      <c r="P31" s="121"/>
      <c r="Q31" s="121"/>
      <c r="R31" s="121"/>
      <c r="S31" s="121"/>
      <c r="T31" s="121"/>
      <c r="U31" s="121"/>
      <c r="V31" s="121"/>
      <c r="W31" s="121"/>
      <c r="X31" s="121"/>
      <c r="Y31" s="121"/>
      <c r="Z31" s="123"/>
      <c r="AA31" s="121"/>
      <c r="AB31" s="121"/>
      <c r="AC31" s="121"/>
      <c r="AD31" s="121"/>
      <c r="AE31" s="123"/>
      <c r="AF31" s="123"/>
      <c r="AG31" s="123"/>
      <c r="AH31" s="123"/>
      <c r="AI31" s="123"/>
    </row>
    <row r="32" spans="1:82" s="133" customFormat="1" ht="15" thickBot="1">
      <c r="A32" s="588" t="s">
        <v>57</v>
      </c>
      <c r="B32" s="124" t="s">
        <v>7</v>
      </c>
      <c r="C32" s="125" t="s">
        <v>8</v>
      </c>
      <c r="D32" s="125" t="s">
        <v>9</v>
      </c>
      <c r="E32" s="126" t="s">
        <v>10</v>
      </c>
      <c r="F32" s="127">
        <v>2011</v>
      </c>
      <c r="G32" s="125" t="s">
        <v>11</v>
      </c>
      <c r="H32" s="125" t="s">
        <v>12</v>
      </c>
      <c r="I32" s="125" t="s">
        <v>13</v>
      </c>
      <c r="J32" s="125" t="s">
        <v>14</v>
      </c>
      <c r="K32" s="127">
        <v>2012</v>
      </c>
      <c r="L32" s="125" t="s">
        <v>15</v>
      </c>
      <c r="M32" s="125" t="s">
        <v>16</v>
      </c>
      <c r="N32" s="125" t="s">
        <v>17</v>
      </c>
      <c r="O32" s="125" t="s">
        <v>18</v>
      </c>
      <c r="P32" s="127">
        <v>2013</v>
      </c>
      <c r="Q32" s="125" t="s">
        <v>19</v>
      </c>
      <c r="R32" s="125" t="s">
        <v>20</v>
      </c>
      <c r="S32" s="125" t="s">
        <v>21</v>
      </c>
      <c r="T32" s="125" t="s">
        <v>22</v>
      </c>
      <c r="U32" s="127">
        <v>2014</v>
      </c>
      <c r="V32" s="125" t="s">
        <v>23</v>
      </c>
      <c r="W32" s="125" t="s">
        <v>24</v>
      </c>
      <c r="X32" s="125" t="s">
        <v>25</v>
      </c>
      <c r="Y32" s="125" t="s">
        <v>26</v>
      </c>
      <c r="Z32" s="127">
        <v>2015</v>
      </c>
      <c r="AA32" s="125" t="s">
        <v>27</v>
      </c>
      <c r="AB32" s="125" t="s">
        <v>28</v>
      </c>
      <c r="AC32" s="125" t="s">
        <v>29</v>
      </c>
      <c r="AD32" s="125" t="s">
        <v>30</v>
      </c>
      <c r="AE32" s="127" t="s">
        <v>31</v>
      </c>
      <c r="AF32" s="127" t="s">
        <v>32</v>
      </c>
      <c r="AG32" s="127" t="s">
        <v>33</v>
      </c>
      <c r="AH32" s="127" t="s">
        <v>34</v>
      </c>
      <c r="AI32" s="127" t="s">
        <v>35</v>
      </c>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row>
    <row r="33" spans="1:82" s="137" customFormat="1" ht="15" thickBot="1">
      <c r="A33" s="589"/>
      <c r="B33" s="128">
        <f>B13+B16</f>
        <v>1.0105000000000002</v>
      </c>
      <c r="C33" s="129">
        <f>C13+C16</f>
        <v>1.1830000000000003</v>
      </c>
      <c r="D33" s="129">
        <f>D13+D16</f>
        <v>2.1835000000000009</v>
      </c>
      <c r="E33" s="130">
        <f>E13+E16</f>
        <v>2.9079999999999986</v>
      </c>
      <c r="F33" s="78">
        <f>SUM(B33:E33)</f>
        <v>7.2849999999999993</v>
      </c>
      <c r="G33" s="128">
        <f>G13+G16</f>
        <v>3.4451999999999985</v>
      </c>
      <c r="H33" s="129">
        <f>H13+H16</f>
        <v>1.5787999999999995</v>
      </c>
      <c r="I33" s="129">
        <f>I13+I16</f>
        <v>1.4539999999999971</v>
      </c>
      <c r="J33" s="130">
        <f>J13+J16</f>
        <v>4.9899999999999931</v>
      </c>
      <c r="K33" s="78">
        <f>SUM(G33:J33)</f>
        <v>11.467999999999989</v>
      </c>
      <c r="L33" s="128">
        <f>L13+L16</f>
        <v>9.9838699999999996</v>
      </c>
      <c r="M33" s="129">
        <f>M13+M16</f>
        <v>3.6404799999999979</v>
      </c>
      <c r="N33" s="129">
        <f>N13+N16</f>
        <v>5.6948500000000006</v>
      </c>
      <c r="O33" s="130">
        <f>O13+O16</f>
        <v>14.790099999999999</v>
      </c>
      <c r="P33" s="78">
        <f>SUM(L33:O33)</f>
        <v>34.109299999999998</v>
      </c>
      <c r="Q33" s="128">
        <f>Q13+Q16</f>
        <v>21.521260000000002</v>
      </c>
      <c r="R33" s="129">
        <f>R13+R16</f>
        <v>8.7518500000000046</v>
      </c>
      <c r="S33" s="129">
        <f>S13+S16</f>
        <v>17.490760000000002</v>
      </c>
      <c r="T33" s="130">
        <f>T13+T16</f>
        <v>39.017830000000004</v>
      </c>
      <c r="U33" s="78">
        <f>SUM(Q33:T33)</f>
        <v>86.781700000000015</v>
      </c>
      <c r="V33" s="128">
        <f>V13+V16</f>
        <v>45.214251250000004</v>
      </c>
      <c r="W33" s="129">
        <f>W13+W16</f>
        <v>20.838955000000009</v>
      </c>
      <c r="X33" s="129">
        <f>X13+X16</f>
        <v>47.768818749999973</v>
      </c>
      <c r="Y33" s="130">
        <f>Y13+Y16</f>
        <v>96.117002500000027</v>
      </c>
      <c r="Z33" s="78">
        <f>SUM(V33:Y33)</f>
        <v>209.93902750000001</v>
      </c>
      <c r="AA33" s="128">
        <f>AA13+AA16</f>
        <v>88.549066899999985</v>
      </c>
      <c r="AB33" s="129">
        <f>AB13+AB16</f>
        <v>43.164241900000007</v>
      </c>
      <c r="AC33" s="129">
        <f t="shared" ref="AC33:AI33" si="4">AC13+AC16</f>
        <v>104.8257133</v>
      </c>
      <c r="AD33" s="130">
        <f t="shared" si="4"/>
        <v>201.3744678999999</v>
      </c>
      <c r="AE33" s="78">
        <f>SUM(AA33:AD33)</f>
        <v>437.91348999999991</v>
      </c>
      <c r="AF33" s="78">
        <f t="shared" si="4"/>
        <v>644.89807877500004</v>
      </c>
      <c r="AG33" s="78">
        <f t="shared" si="4"/>
        <v>1466.3651608900002</v>
      </c>
      <c r="AH33" s="78">
        <f t="shared" si="4"/>
        <v>2547.746985503125</v>
      </c>
      <c r="AI33" s="78">
        <f t="shared" si="4"/>
        <v>4084.1982330467508</v>
      </c>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row>
    <row r="34" spans="1:82" s="13" customFormat="1" ht="14"/>
    <row r="35" spans="1:82" s="13" customFormat="1" ht="14">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row>
    <row r="36" spans="1:82" s="13" customFormat="1" ht="14">
      <c r="A36" s="4"/>
    </row>
    <row r="37" spans="1:82" s="13" customFormat="1" ht="14">
      <c r="A37" s="4"/>
    </row>
    <row r="38" spans="1:82" s="13" customFormat="1" ht="14">
      <c r="A38" s="4"/>
    </row>
    <row r="39" spans="1:82" s="138" customFormat="1">
      <c r="A39" s="2"/>
    </row>
    <row r="40" spans="1:82" s="138" customFormat="1">
      <c r="A40" s="2"/>
    </row>
    <row r="41" spans="1:82" s="138" customFormat="1">
      <c r="A41" s="2"/>
    </row>
    <row r="42" spans="1:82" s="138" customFormat="1">
      <c r="A42" s="2"/>
    </row>
    <row r="43" spans="1:82" s="138" customFormat="1">
      <c r="A43" s="2"/>
    </row>
    <row r="44" spans="1:82" s="138" customFormat="1">
      <c r="A44" s="2"/>
    </row>
    <row r="45" spans="1:82" s="138" customFormat="1">
      <c r="A45" s="2"/>
    </row>
    <row r="46" spans="1:82" s="138" customFormat="1">
      <c r="A46" s="2"/>
    </row>
    <row r="47" spans="1:82" s="138" customFormat="1">
      <c r="A47" s="2"/>
    </row>
    <row r="48" spans="1:82" s="138" customFormat="1">
      <c r="A48" s="2"/>
    </row>
    <row r="49" spans="1:1" s="138" customFormat="1">
      <c r="A49" s="2"/>
    </row>
    <row r="50" spans="1:1" s="138" customFormat="1">
      <c r="A50" s="2"/>
    </row>
    <row r="51" spans="1:1" s="138" customFormat="1">
      <c r="A51" s="2"/>
    </row>
    <row r="52" spans="1:1" s="138" customFormat="1">
      <c r="A52" s="2"/>
    </row>
    <row r="53" spans="1:1" s="138" customFormat="1">
      <c r="A53" s="2"/>
    </row>
    <row r="54" spans="1:1" s="138" customFormat="1">
      <c r="A54" s="2"/>
    </row>
    <row r="55" spans="1:1" s="138" customFormat="1">
      <c r="A55" s="2"/>
    </row>
    <row r="56" spans="1:1" s="138" customFormat="1">
      <c r="A56" s="2"/>
    </row>
    <row r="57" spans="1:1" s="138" customFormat="1">
      <c r="A57" s="2"/>
    </row>
    <row r="58" spans="1:1" s="138" customFormat="1">
      <c r="A58" s="2"/>
    </row>
    <row r="59" spans="1:1" s="138" customFormat="1">
      <c r="A59" s="2"/>
    </row>
    <row r="60" spans="1:1" s="138" customFormat="1">
      <c r="A60" s="2"/>
    </row>
    <row r="61" spans="1:1" s="138" customFormat="1">
      <c r="A61" s="2"/>
    </row>
    <row r="62" spans="1:1" s="138" customFormat="1">
      <c r="A62" s="2"/>
    </row>
    <row r="63" spans="1:1" s="138" customFormat="1">
      <c r="A63" s="2"/>
    </row>
    <row r="64" spans="1:1" s="138" customFormat="1">
      <c r="A64" s="2"/>
    </row>
    <row r="65" spans="1:1" s="138" customFormat="1">
      <c r="A65" s="2"/>
    </row>
    <row r="66" spans="1:1" s="138" customFormat="1">
      <c r="A66" s="2"/>
    </row>
    <row r="67" spans="1:1" s="138" customFormat="1">
      <c r="A67" s="2"/>
    </row>
    <row r="68" spans="1:1" s="138" customFormat="1">
      <c r="A68" s="2"/>
    </row>
    <row r="69" spans="1:1" s="138" customFormat="1">
      <c r="A69" s="2"/>
    </row>
    <row r="70" spans="1:1" s="138" customFormat="1">
      <c r="A70" s="2"/>
    </row>
    <row r="71" spans="1:1" s="138" customFormat="1">
      <c r="A71" s="2"/>
    </row>
    <row r="72" spans="1:1" s="138" customFormat="1">
      <c r="A72" s="2"/>
    </row>
    <row r="73" spans="1:1" s="138" customFormat="1">
      <c r="A73" s="2"/>
    </row>
    <row r="74" spans="1:1" s="138" customFormat="1">
      <c r="A74" s="2"/>
    </row>
    <row r="75" spans="1:1" s="138" customFormat="1">
      <c r="A75" s="2"/>
    </row>
    <row r="76" spans="1:1" s="138" customFormat="1">
      <c r="A76" s="2"/>
    </row>
    <row r="77" spans="1:1" s="138" customFormat="1">
      <c r="A77" s="2"/>
    </row>
    <row r="78" spans="1:1" s="138" customFormat="1">
      <c r="A78" s="2"/>
    </row>
    <row r="79" spans="1:1" s="138" customFormat="1">
      <c r="A79" s="2"/>
    </row>
    <row r="80" spans="1:1" s="138" customFormat="1">
      <c r="A80" s="2"/>
    </row>
    <row r="81" spans="1:1" s="138" customFormat="1">
      <c r="A81" s="2"/>
    </row>
    <row r="82" spans="1:1" s="138" customFormat="1">
      <c r="A82" s="2"/>
    </row>
    <row r="83" spans="1:1" s="138" customFormat="1">
      <c r="A83" s="2"/>
    </row>
    <row r="84" spans="1:1" s="138" customFormat="1">
      <c r="A84" s="2"/>
    </row>
    <row r="85" spans="1:1" s="138" customFormat="1">
      <c r="A85" s="2"/>
    </row>
    <row r="86" spans="1:1" s="138" customFormat="1">
      <c r="A86" s="2"/>
    </row>
    <row r="87" spans="1:1" s="138" customFormat="1">
      <c r="A87" s="2"/>
    </row>
    <row r="88" spans="1:1" s="138" customFormat="1">
      <c r="A88" s="2"/>
    </row>
    <row r="89" spans="1:1" s="138" customFormat="1">
      <c r="A89" s="2"/>
    </row>
    <row r="90" spans="1:1" s="138" customFormat="1">
      <c r="A90" s="2"/>
    </row>
    <row r="91" spans="1:1" s="138" customFormat="1">
      <c r="A91" s="2"/>
    </row>
    <row r="92" spans="1:1" s="138" customFormat="1">
      <c r="A92" s="2"/>
    </row>
    <row r="93" spans="1:1" s="138" customFormat="1">
      <c r="A93" s="2"/>
    </row>
    <row r="94" spans="1:1" s="138" customFormat="1">
      <c r="A94" s="2"/>
    </row>
    <row r="95" spans="1:1" s="138" customFormat="1">
      <c r="A95" s="2"/>
    </row>
    <row r="96" spans="1:1" s="138" customFormat="1">
      <c r="A96" s="2"/>
    </row>
    <row r="97" spans="1:1" s="138" customFormat="1">
      <c r="A97" s="2"/>
    </row>
    <row r="98" spans="1:1" s="138" customFormat="1">
      <c r="A98" s="2"/>
    </row>
    <row r="99" spans="1:1" s="138" customFormat="1">
      <c r="A99" s="2"/>
    </row>
    <row r="100" spans="1:1" s="138" customFormat="1">
      <c r="A100" s="2"/>
    </row>
    <row r="101" spans="1:1" s="138" customFormat="1">
      <c r="A101" s="2"/>
    </row>
    <row r="102" spans="1:1" s="138" customFormat="1">
      <c r="A102" s="2"/>
    </row>
    <row r="103" spans="1:1" s="138" customFormat="1">
      <c r="A103" s="2"/>
    </row>
    <row r="104" spans="1:1" s="138" customFormat="1">
      <c r="A104" s="2"/>
    </row>
    <row r="105" spans="1:1" s="138" customFormat="1">
      <c r="A105" s="2"/>
    </row>
    <row r="106" spans="1:1" s="138" customFormat="1">
      <c r="A106" s="2"/>
    </row>
    <row r="107" spans="1:1" s="138" customFormat="1">
      <c r="A107" s="2"/>
    </row>
    <row r="108" spans="1:1" s="138" customFormat="1">
      <c r="A108" s="2"/>
    </row>
    <row r="109" spans="1:1" s="138" customFormat="1">
      <c r="A109" s="2"/>
    </row>
    <row r="110" spans="1:1" s="138" customFormat="1">
      <c r="A110" s="2"/>
    </row>
    <row r="111" spans="1:1" s="138" customFormat="1">
      <c r="A111" s="2"/>
    </row>
    <row r="112" spans="1:1" s="138" customFormat="1">
      <c r="A112" s="2"/>
    </row>
    <row r="113" spans="1:1" s="138" customFormat="1">
      <c r="A113" s="2"/>
    </row>
    <row r="114" spans="1:1" s="138" customFormat="1">
      <c r="A114" s="2"/>
    </row>
    <row r="115" spans="1:1" s="138" customFormat="1">
      <c r="A115" s="2"/>
    </row>
    <row r="116" spans="1:1" s="138" customFormat="1">
      <c r="A116" s="2"/>
    </row>
    <row r="117" spans="1:1" s="138" customFormat="1">
      <c r="A117" s="2"/>
    </row>
    <row r="118" spans="1:1" s="138" customFormat="1">
      <c r="A118" s="2"/>
    </row>
    <row r="119" spans="1:1" s="138" customFormat="1">
      <c r="A119" s="2"/>
    </row>
    <row r="120" spans="1:1" s="138" customFormat="1">
      <c r="A120" s="2"/>
    </row>
    <row r="121" spans="1:1" s="138" customFormat="1">
      <c r="A121" s="2"/>
    </row>
    <row r="122" spans="1:1" s="138" customFormat="1">
      <c r="A122" s="2"/>
    </row>
    <row r="123" spans="1:1" s="138" customFormat="1">
      <c r="A123" s="2"/>
    </row>
    <row r="124" spans="1:1" s="138" customFormat="1">
      <c r="A124" s="2"/>
    </row>
    <row r="125" spans="1:1" s="138" customFormat="1">
      <c r="A125" s="2"/>
    </row>
    <row r="126" spans="1:1" s="138" customFormat="1">
      <c r="A126" s="2"/>
    </row>
    <row r="127" spans="1:1" s="138" customFormat="1">
      <c r="A127" s="2"/>
    </row>
    <row r="128" spans="1:1" s="138" customFormat="1">
      <c r="A128" s="2"/>
    </row>
    <row r="129" spans="1:1" s="138" customFormat="1">
      <c r="A129" s="2"/>
    </row>
    <row r="130" spans="1:1" s="138" customFormat="1">
      <c r="A130" s="2"/>
    </row>
    <row r="131" spans="1:1" s="138" customFormat="1">
      <c r="A131" s="2"/>
    </row>
    <row r="132" spans="1:1" s="138" customFormat="1">
      <c r="A132" s="2"/>
    </row>
    <row r="133" spans="1:1" s="138" customFormat="1">
      <c r="A133" s="2"/>
    </row>
    <row r="134" spans="1:1" s="138" customFormat="1">
      <c r="A134" s="2"/>
    </row>
    <row r="135" spans="1:1" s="138" customFormat="1">
      <c r="A135" s="2"/>
    </row>
    <row r="136" spans="1:1" s="138" customFormat="1">
      <c r="A136" s="2"/>
    </row>
    <row r="137" spans="1:1" s="138" customFormat="1">
      <c r="A137" s="2"/>
    </row>
    <row r="138" spans="1:1" s="138" customFormat="1">
      <c r="A138" s="2"/>
    </row>
    <row r="139" spans="1:1" s="138" customFormat="1">
      <c r="A139" s="2"/>
    </row>
    <row r="140" spans="1:1" s="138" customFormat="1">
      <c r="A140" s="2"/>
    </row>
    <row r="141" spans="1:1" s="138" customFormat="1">
      <c r="A141" s="2"/>
    </row>
    <row r="142" spans="1:1" s="138" customFormat="1">
      <c r="A142" s="2"/>
    </row>
    <row r="143" spans="1:1" s="138" customFormat="1">
      <c r="A143" s="2"/>
    </row>
    <row r="144" spans="1:1" s="138" customFormat="1">
      <c r="A144" s="2"/>
    </row>
    <row r="145" spans="1:1" s="138" customFormat="1">
      <c r="A145" s="2"/>
    </row>
    <row r="146" spans="1:1" s="138" customFormat="1">
      <c r="A146" s="2"/>
    </row>
    <row r="147" spans="1:1" s="138" customFormat="1">
      <c r="A147" s="2"/>
    </row>
  </sheetData>
  <mergeCells count="3">
    <mergeCell ref="A5:A6"/>
    <mergeCell ref="B5:E5"/>
    <mergeCell ref="A32:A33"/>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How to Complete this Exercise</vt:lpstr>
      <vt:lpstr>DCF</vt:lpstr>
      <vt:lpstr>Revenue (More Detail)</vt:lpstr>
      <vt:lpstr>Income Statement</vt:lpstr>
      <vt:lpstr>Balance Sheet</vt:lpstr>
      <vt:lpstr>Cash Flow Statement</vt:lpstr>
      <vt:lpstr>'Income Statement'!revenue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Chris Haroun</cp:lastModifiedBy>
  <dcterms:created xsi:type="dcterms:W3CDTF">2016-06-13T10:20:31Z</dcterms:created>
  <dcterms:modified xsi:type="dcterms:W3CDTF">2023-01-13T20:00:33Z</dcterms:modified>
  <cp:category/>
</cp:coreProperties>
</file>